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ukob_000\Documents\11. semester\Data mining\"/>
    </mc:Choice>
  </mc:AlternateContent>
  <bookViews>
    <workbookView xWindow="0" yWindow="0" windowWidth="20490" windowHeight="7755" activeTab="4"/>
  </bookViews>
  <sheets>
    <sheet name="Cover" sheetId="5" r:id="rId1"/>
    <sheet name="1R" sheetId="1" r:id="rId2"/>
    <sheet name="Naïve Bayes" sheetId="2" r:id="rId3"/>
    <sheet name="Decision Tree" sheetId="3" r:id="rId4"/>
    <sheet name="Weka" sheetId="4"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3" l="1"/>
  <c r="G16" i="3" l="1"/>
  <c r="G14" i="3"/>
  <c r="S42" i="3"/>
  <c r="O16" i="3"/>
  <c r="S39" i="3"/>
  <c r="S33" i="3"/>
  <c r="S38" i="3"/>
  <c r="O15" i="3"/>
  <c r="S37" i="3"/>
  <c r="G12" i="3"/>
  <c r="S34" i="3"/>
  <c r="G10" i="3"/>
  <c r="S31" i="3"/>
  <c r="G6" i="3"/>
  <c r="G2" i="3"/>
  <c r="O21" i="3"/>
  <c r="O20" i="3"/>
  <c r="O17" i="3"/>
  <c r="K16" i="3"/>
  <c r="K15" i="3"/>
  <c r="O22" i="3" l="1"/>
  <c r="O18" i="3"/>
  <c r="L17" i="3"/>
  <c r="K14" i="3"/>
  <c r="I27" i="2"/>
  <c r="I30" i="2"/>
  <c r="I23" i="2"/>
  <c r="P23" i="2" s="1"/>
  <c r="I20" i="2"/>
  <c r="P30" i="2"/>
  <c r="P27" i="2"/>
  <c r="I16" i="2"/>
  <c r="I13" i="2"/>
  <c r="P16" i="2"/>
  <c r="P13" i="2"/>
  <c r="P20" i="2" l="1"/>
  <c r="B8" i="4"/>
  <c r="B13" i="4"/>
  <c r="B12" i="4"/>
  <c r="B11" i="4"/>
  <c r="B10" i="4"/>
  <c r="B9" i="4"/>
</calcChain>
</file>

<file path=xl/sharedStrings.xml><?xml version="1.0" encoding="utf-8"?>
<sst xmlns="http://schemas.openxmlformats.org/spreadsheetml/2006/main" count="530" uniqueCount="213">
  <si>
    <t>Attribute</t>
  </si>
  <si>
    <t>Errors</t>
  </si>
  <si>
    <t>Total errors</t>
  </si>
  <si>
    <t>Rule</t>
  </si>
  <si>
    <t>The rules produced:</t>
  </si>
  <si>
    <t>IF … THEN …</t>
  </si>
  <si>
    <t>(one rule per line)</t>
  </si>
  <si>
    <r>
      <t xml:space="preserve">… </t>
    </r>
    <r>
      <rPr>
        <sz val="11"/>
        <color theme="1"/>
        <rFont val="Symbol"/>
        <family val="1"/>
        <charset val="2"/>
      </rPr>
      <t>®</t>
    </r>
    <r>
      <rPr>
        <sz val="11"/>
        <color theme="1"/>
        <rFont val="Calibri"/>
        <family val="2"/>
      </rPr>
      <t xml:space="preserve"> …</t>
    </r>
  </si>
  <si>
    <t>What is the resubstitution error for the 1R predictor?</t>
  </si>
  <si>
    <t>Prediction for ND1:</t>
  </si>
  <si>
    <t>Prediction for ND2:</t>
  </si>
  <si>
    <t>Frequency</t>
  </si>
  <si>
    <t>Likelihood</t>
  </si>
  <si>
    <t>Note: Do not forget to use the Laplace estimator if it is necessary. (In case of zero frequency, increase the corresponding values by one.)</t>
  </si>
  <si>
    <t>Prior</t>
  </si>
  <si>
    <t>Value</t>
  </si>
  <si>
    <t>=</t>
  </si>
  <si>
    <t>Predicted class</t>
  </si>
  <si>
    <t>ND1</t>
  </si>
  <si>
    <t>ND2</t>
  </si>
  <si>
    <t>Calculation</t>
  </si>
  <si>
    <t>Formula</t>
  </si>
  <si>
    <t>[bits]</t>
  </si>
  <si>
    <t xml:space="preserve">Continue the calculations as needed. </t>
  </si>
  <si>
    <t xml:space="preserve">What is the resubstitution error for the (ID3) decision tree predictor? </t>
  </si>
  <si>
    <t>Comparison, explanation</t>
  </si>
  <si>
    <t>1R</t>
  </si>
  <si>
    <t>Naïve Bayes</t>
  </si>
  <si>
    <t>Resubstitution error</t>
  </si>
  <si>
    <t>Model</t>
  </si>
  <si>
    <t>Manual</t>
  </si>
  <si>
    <t>Weka</t>
  </si>
  <si>
    <t>Prediction</t>
  </si>
  <si>
    <t>Probability</t>
  </si>
  <si>
    <t>Decision Tree (ID3)</t>
  </si>
  <si>
    <t>Values for logs (base 2):</t>
  </si>
  <si>
    <t>log 1 = 0</t>
  </si>
  <si>
    <t>log 6 = 2.58</t>
  </si>
  <si>
    <t>log 11 = 3.46</t>
  </si>
  <si>
    <t>log 2 = 1</t>
  </si>
  <si>
    <t>log 7 = 2.81</t>
  </si>
  <si>
    <t>log 3 = 1.58</t>
  </si>
  <si>
    <t>log 8 = 3</t>
  </si>
  <si>
    <t>log 4 = 2</t>
  </si>
  <si>
    <t>log 9 = 3.17</t>
  </si>
  <si>
    <t>log 5 = 2.32</t>
  </si>
  <si>
    <t>log 10 = 3.32</t>
  </si>
  <si>
    <t>log 12 = 3.58</t>
  </si>
  <si>
    <t>Note: Use the fact that (log k/n) = (log k – log n)</t>
  </si>
  <si>
    <t>Data Mining – Assignment #1</t>
  </si>
  <si>
    <t>Name:</t>
  </si>
  <si>
    <t>Neptun:</t>
  </si>
  <si>
    <t>New data #1 (ND1)</t>
  </si>
  <si>
    <t>?</t>
  </si>
  <si>
    <t>New data #2 (ND2)</t>
  </si>
  <si>
    <t>Training data</t>
  </si>
  <si>
    <t>Test data</t>
  </si>
  <si>
    <t>Create an .arff file from the data and check the dataset with the same three algorithms, including creating the model and applying it to the new data.  Do not perform this time a real validation (neither cross validation, nor a separate test set, …), so that we are in line with the calculations by hand.
Compare the models and resubstitution errors with your own results. Give possible explanations for the differences (if any).</t>
  </si>
  <si>
    <t>CHILDREN</t>
  </si>
  <si>
    <t>yes</t>
  </si>
  <si>
    <t>no</t>
  </si>
  <si>
    <t>TPATTERN</t>
  </si>
  <si>
    <t>PTRANSPORT</t>
  </si>
  <si>
    <t>CARSHARING</t>
  </si>
  <si>
    <t>low</t>
  </si>
  <si>
    <t>poor</t>
  </si>
  <si>
    <t>high</t>
  </si>
  <si>
    <t>fine</t>
  </si>
  <si>
    <t>medium</t>
  </si>
  <si>
    <r>
      <t xml:space="preserve">likelihood * prior probability of </t>
    </r>
    <r>
      <rPr>
        <i/>
        <sz val="12"/>
        <color theme="1"/>
        <rFont val="Calibri"/>
        <family val="2"/>
        <scheme val="minor"/>
      </rPr>
      <t xml:space="preserve">"yes" </t>
    </r>
    <r>
      <rPr>
        <sz val="12"/>
        <color theme="1"/>
        <rFont val="Calibri"/>
        <family val="2"/>
        <scheme val="minor"/>
      </rPr>
      <t>=</t>
    </r>
  </si>
  <si>
    <r>
      <t xml:space="preserve">Probability of </t>
    </r>
    <r>
      <rPr>
        <i/>
        <sz val="11"/>
        <color theme="1"/>
        <rFont val="Calibri"/>
        <family val="2"/>
        <scheme val="minor"/>
      </rPr>
      <t>yes</t>
    </r>
    <r>
      <rPr>
        <sz val="11"/>
        <color theme="1"/>
        <rFont val="Calibri"/>
        <family val="2"/>
        <scheme val="minor"/>
      </rPr>
      <t xml:space="preserve"> =</t>
    </r>
  </si>
  <si>
    <r>
      <t xml:space="preserve">Probability of </t>
    </r>
    <r>
      <rPr>
        <i/>
        <sz val="11"/>
        <color theme="1"/>
        <rFont val="Calibri"/>
        <family val="2"/>
        <scheme val="minor"/>
      </rPr>
      <t>no</t>
    </r>
    <r>
      <rPr>
        <sz val="11"/>
        <color theme="1"/>
        <rFont val="Calibri"/>
        <family val="2"/>
        <scheme val="minor"/>
      </rPr>
      <t xml:space="preserve"> =</t>
    </r>
  </si>
  <si>
    <t>gain(CHILDREN)</t>
  </si>
  <si>
    <t>gain(TPATTERN)</t>
  </si>
  <si>
    <t>gain(PTRANSPORT)</t>
  </si>
  <si>
    <r>
      <t xml:space="preserve">likelihood * prior probability of </t>
    </r>
    <r>
      <rPr>
        <i/>
        <sz val="12"/>
        <color theme="1"/>
        <rFont val="Calibri"/>
        <family val="2"/>
        <scheme val="minor"/>
      </rPr>
      <t xml:space="preserve">"no" </t>
    </r>
    <r>
      <rPr>
        <sz val="12"/>
        <color theme="1"/>
        <rFont val="Calibri"/>
        <family val="2"/>
        <scheme val="minor"/>
      </rPr>
      <t>=</t>
    </r>
  </si>
  <si>
    <t>(unknown)</t>
  </si>
  <si>
    <t>New data #3 (ND3)</t>
  </si>
  <si>
    <t>Prediction for ND3:</t>
  </si>
  <si>
    <t>ND3</t>
  </si>
  <si>
    <t>Draw the final decision tree! (Please insert an image, created by the tool of your choice.)</t>
  </si>
  <si>
    <t>Submission deadline: 27.10.2017. 10:00 pm</t>
  </si>
  <si>
    <r>
      <t xml:space="preserve">
The following training data set is provided for using CARSHARING (=class), showing whether the person in question has small children (CHILDREN), the individual travel intensity  (TPATTERN) and the quality of public transportation on the area (PTRANSPORT). (Note: Only the values shown in the table are possible for the attributes.) 
Your task is to work out the results of the following three algorithms: 1R, Naïve Bayes and Decision tree with ID3. and than create an .arff file and check the same algorithms with Weka.
If you need to round values, please use at least 3 digits of precision. Mark clearly, if you have to break ties and take the first choice in </t>
    </r>
    <r>
      <rPr>
        <i/>
        <sz val="11"/>
        <color theme="1"/>
        <rFont val="Calibri"/>
        <family val="2"/>
        <scheme val="minor"/>
      </rPr>
      <t>alphabetical order</t>
    </r>
    <r>
      <rPr>
        <sz val="11"/>
        <color theme="1"/>
        <rFont val="Calibri"/>
        <family val="2"/>
        <scheme val="minor"/>
      </rPr>
      <t xml:space="preserve"> (attribute, value).
Once you have the result of an algorithm, you have to determine the class of the new instances (ND1, ND2 and ND3), using the rules/tree of the result.
</t>
    </r>
  </si>
  <si>
    <t>chiildren</t>
  </si>
  <si>
    <t>tpattern</t>
  </si>
  <si>
    <t>yes -&gt;no</t>
  </si>
  <si>
    <t>2/6</t>
  </si>
  <si>
    <t>4/10</t>
  </si>
  <si>
    <t>2/4</t>
  </si>
  <si>
    <t>no-&gt;no</t>
  </si>
  <si>
    <t>low-&gt;yes</t>
  </si>
  <si>
    <t>1/3</t>
  </si>
  <si>
    <t>medium-&gt;no</t>
  </si>
  <si>
    <t>high-&gt;no</t>
  </si>
  <si>
    <t>1/4</t>
  </si>
  <si>
    <t>3/10</t>
  </si>
  <si>
    <t>ptransport</t>
  </si>
  <si>
    <t>poor-&gt;no</t>
  </si>
  <si>
    <t>fine-&gt;yes</t>
  </si>
  <si>
    <t>1/5</t>
  </si>
  <si>
    <t>2/5</t>
  </si>
  <si>
    <t>Both tpattern and ptransport attributes have the same total error rate, so</t>
  </si>
  <si>
    <t>we chose ptransport bacause of alphabetical order</t>
  </si>
  <si>
    <t>IF ptransport= fine THEN carsharing=yes</t>
  </si>
  <si>
    <t>IF ptransport= poor THEN carsharing=no</t>
  </si>
  <si>
    <t>4/6</t>
  </si>
  <si>
    <t>1/6</t>
  </si>
  <si>
    <t>3/6</t>
  </si>
  <si>
    <t>3/4</t>
  </si>
  <si>
    <t>6/10</t>
  </si>
  <si>
    <t>no , low; fine</t>
  </si>
  <si>
    <t>yes; high; fine</t>
  </si>
  <si>
    <t>0.05/(0.05+0.017)</t>
  </si>
  <si>
    <t>0.017/(0.017+0.05)</t>
  </si>
  <si>
    <t>2/4*2/4*3/4*4/10</t>
  </si>
  <si>
    <t>2/6*1/6*2/6*6/10</t>
  </si>
  <si>
    <t>0.113/(0.113+0.022)</t>
  </si>
  <si>
    <t>0.022/(0.113+0.022)</t>
  </si>
  <si>
    <t>unknown; high; fine</t>
  </si>
  <si>
    <t>2/4*1/4*3/4*4/10</t>
  </si>
  <si>
    <t>4/6*3/6*2/6*6/10</t>
  </si>
  <si>
    <t>3/6*2/6*6/10</t>
  </si>
  <si>
    <t>1/4*1/4*4/10</t>
  </si>
  <si>
    <t>0.075/(0.075+0.100)</t>
  </si>
  <si>
    <t>0.100/(0.075+0.100)</t>
  </si>
  <si>
    <t>info([4,6])-info([2,4],[2,2])</t>
  </si>
  <si>
    <t>info([4,6])-info([2,1],[1,2],[1,3])</t>
  </si>
  <si>
    <t>info(4,6)</t>
  </si>
  <si>
    <t>info(2,4)</t>
  </si>
  <si>
    <t>info(2,2)</t>
  </si>
  <si>
    <t>info([2,4],[2,2])</t>
  </si>
  <si>
    <t>info(2,1)</t>
  </si>
  <si>
    <t>info(1,2)</t>
  </si>
  <si>
    <t>info(1,3)</t>
  </si>
  <si>
    <t>info([2,1],[1,2],[1,3])</t>
  </si>
  <si>
    <t>info([4,6])-info([1,4],[3,2])</t>
  </si>
  <si>
    <t>info(1,4)</t>
  </si>
  <si>
    <t>info(3,2)</t>
  </si>
  <si>
    <t>info([1,4],[3,2])</t>
  </si>
  <si>
    <t>see calculations at (J14: O22)</t>
  </si>
  <si>
    <t>0.971-(6/10*0.918+4/10*1)</t>
  </si>
  <si>
    <t>0.971-(5/10*0.722+5/10*0.971)</t>
  </si>
  <si>
    <t>PTRANSPORT=poor</t>
  </si>
  <si>
    <t>PTRANSPORT=fine</t>
  </si>
  <si>
    <t>info(4,1)-info([0,3],[1,1])</t>
  </si>
  <si>
    <t>info before split:</t>
  </si>
  <si>
    <t>info(4,1)</t>
  </si>
  <si>
    <t>info(0,3)</t>
  </si>
  <si>
    <t>info(1,1)</t>
  </si>
  <si>
    <t>0.722-(3/5*0+2/5*1)</t>
  </si>
  <si>
    <t>info(4,1)-info([1,1],[0,2],[0,1])</t>
  </si>
  <si>
    <t>info(0,2)</t>
  </si>
  <si>
    <t>info(0,1)</t>
  </si>
  <si>
    <t>0.722-(2/5*1+2/5*0+1/5*0)</t>
  </si>
  <si>
    <t>info(3,2)-info([2,1],[1,1])</t>
  </si>
  <si>
    <t>info(3,2)-info([1,0],[1,0],[1,2])</t>
  </si>
  <si>
    <t>info(1,0)</t>
  </si>
  <si>
    <t>infp(1,2)</t>
  </si>
  <si>
    <t>0.971-(3/5*0.918+2/5*1)</t>
  </si>
  <si>
    <t>0.971-(1/5*0+1/5*0+3/5*0.918)</t>
  </si>
  <si>
    <t>1/10</t>
  </si>
  <si>
    <t>see calculations at (M31: S42)</t>
  </si>
  <si>
    <t>&lt;- tie: no wins</t>
  </si>
  <si>
    <t>&lt;- tie: children wins</t>
  </si>
  <si>
    <t>TPATTERN:</t>
  </si>
  <si>
    <t>-&gt; yes</t>
  </si>
  <si>
    <t>-&gt; no</t>
  </si>
  <si>
    <t>Both tpattern and ptransport attributes h</t>
  </si>
  <si>
    <t>ave the same total error rate, so</t>
  </si>
  <si>
    <t xml:space="preserve">we chose ptransport bacause of </t>
  </si>
  <si>
    <t xml:space="preserve">alphabetical order. </t>
  </si>
  <si>
    <t>Weka chose TPATTERN.</t>
  </si>
  <si>
    <t>3/5</t>
  </si>
  <si>
    <t>Same resubstitution error, as expected</t>
  </si>
  <si>
    <t>2/3</t>
  </si>
  <si>
    <t>The summed probabilities of the Weka classification is better, than the one done manually, which may be due to the test data.</t>
  </si>
  <si>
    <t>Naive Bayes Classifier</t>
  </si>
  <si>
    <t xml:space="preserve">                Class</t>
  </si>
  <si>
    <t>Attribute          no    yes</t>
  </si>
  <si>
    <t xml:space="preserve">               (0.58) (0.42)</t>
  </si>
  <si>
    <t>=============================</t>
  </si>
  <si>
    <t xml:space="preserve">  yes              5.0    3.0</t>
  </si>
  <si>
    <t xml:space="preserve">  no               3.0    3.0</t>
  </si>
  <si>
    <t xml:space="preserve">  [total]          8.0    6.0</t>
  </si>
  <si>
    <t xml:space="preserve">  low              2.0    3.0</t>
  </si>
  <si>
    <t xml:space="preserve">  high             4.0    2.0</t>
  </si>
  <si>
    <t xml:space="preserve">  medium           3.0    2.0</t>
  </si>
  <si>
    <t xml:space="preserve">  [total]          9.0    7.0</t>
  </si>
  <si>
    <t xml:space="preserve">  poor             5.0    2.0</t>
  </si>
  <si>
    <t xml:space="preserve">  fine             3.0    4.0</t>
  </si>
  <si>
    <t xml:space="preserve">The two models are different because the weka Naive Bayes Classifier uses the Laplace estimator automatically (even if there is no need for it here). </t>
  </si>
  <si>
    <t>0.971-(3/10*0.918+3/10*0.918+4/10*0.811)</t>
  </si>
  <si>
    <t>PTRANSPORT = poor</t>
  </si>
  <si>
    <t>|  CHILDREN = yes: no</t>
  </si>
  <si>
    <t>|  CHILDREN = no</t>
  </si>
  <si>
    <t>|  |  TPATTERN = low: yes</t>
  </si>
  <si>
    <t>|  |  TPATTERN = high: null</t>
  </si>
  <si>
    <t>|  |  TPATTERN = medium: no</t>
  </si>
  <si>
    <t>PTRANSPORT = fine</t>
  </si>
  <si>
    <t>|  TPATTERN = low: yes</t>
  </si>
  <si>
    <t>|  TPATTERN = high</t>
  </si>
  <si>
    <t>|  |  CHILDREN = yes: no</t>
  </si>
  <si>
    <t>|  |  CHILDREN = no: no</t>
  </si>
  <si>
    <t>|  TPATTERN = medium: yes</t>
  </si>
  <si>
    <t>The two models  are essentially the same. The minor difference is, that weka separated on the ptransport-fine; tpattern-high brach based on children, which both gives no, so I decided to merge them.</t>
  </si>
  <si>
    <t>-</t>
  </si>
  <si>
    <t>Weka does not like missing values, that is the reason why the last test could not be runned. The second probability is different as I constructed the tree in a way, that the ptransport-fine; tpattern-high branch does not separate based on children as both has the same result (even if in the case of children-yes only beacuse our alphabetical rule). This leads to the different probabilities, and also in this way it is possible to give an answer for the third test.</t>
  </si>
  <si>
    <t>These differences can arise from the lack of laplace estimator in the manual case. It is visible that the probabilites has the same order in both cases.</t>
  </si>
  <si>
    <t>2/10</t>
  </si>
  <si>
    <t>The difference must be due to the use of Laplace estimator</t>
  </si>
  <si>
    <t>Lükő Balázs Mihály</t>
  </si>
  <si>
    <t>E7WIEV</t>
  </si>
  <si>
    <t>It is the same here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</si>
</sst>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6" x14ac:knownFonts="1">
    <font>
      <sz val="11"/>
      <color theme="1"/>
      <name val="Calibri"/>
      <family val="2"/>
      <scheme val="minor"/>
    </font>
    <font>
      <b/>
      <sz val="11"/>
      <color theme="0"/>
      <name val="Calibri"/>
      <family val="2"/>
      <scheme val="minor"/>
    </font>
    <font>
      <b/>
      <sz val="11"/>
      <color theme="1"/>
      <name val="Calibri"/>
      <family val="2"/>
      <scheme val="minor"/>
    </font>
    <font>
      <sz val="12"/>
      <color theme="1"/>
      <name val="Times New Roman"/>
      <family val="1"/>
    </font>
    <font>
      <sz val="11"/>
      <color theme="1"/>
      <name val="Symbol"/>
      <family val="1"/>
      <charset val="2"/>
    </font>
    <font>
      <sz val="11"/>
      <color theme="1"/>
      <name val="Calibri"/>
      <family val="2"/>
    </font>
    <font>
      <sz val="12"/>
      <color theme="1"/>
      <name val="Calibri"/>
      <family val="2"/>
      <scheme val="minor"/>
    </font>
    <font>
      <i/>
      <sz val="11"/>
      <color theme="1"/>
      <name val="Calibri"/>
      <family val="2"/>
      <scheme val="minor"/>
    </font>
    <font>
      <i/>
      <sz val="12"/>
      <color theme="1"/>
      <name val="Calibri"/>
      <family val="2"/>
      <scheme val="minor"/>
    </font>
    <font>
      <b/>
      <sz val="14"/>
      <color theme="1"/>
      <name val="Calibri"/>
      <family val="2"/>
      <scheme val="minor"/>
    </font>
    <font>
      <sz val="12"/>
      <color theme="1"/>
      <name val="Times New Roman"/>
      <family val="1"/>
      <charset val="238"/>
    </font>
    <font>
      <sz val="11"/>
      <color rgb="FFFF0000"/>
      <name val="Calibri"/>
      <family val="2"/>
      <charset val="238"/>
      <scheme val="minor"/>
    </font>
    <font>
      <b/>
      <sz val="11"/>
      <color theme="1"/>
      <name val="Calibri"/>
      <family val="2"/>
      <charset val="238"/>
      <scheme val="minor"/>
    </font>
    <font>
      <i/>
      <sz val="11"/>
      <color rgb="FFFF0000"/>
      <name val="Calibri"/>
      <family val="2"/>
      <charset val="238"/>
      <scheme val="minor"/>
    </font>
    <font>
      <sz val="11"/>
      <color rgb="FFFF0000"/>
      <name val="Calibri"/>
      <family val="2"/>
      <scheme val="minor"/>
    </font>
    <font>
      <sz val="12"/>
      <name val="Times New Roman"/>
      <family val="1"/>
      <charset val="238"/>
    </font>
  </fonts>
  <fills count="5">
    <fill>
      <patternFill patternType="none"/>
    </fill>
    <fill>
      <patternFill patternType="gray125"/>
    </fill>
    <fill>
      <patternFill patternType="solid">
        <fgColor theme="6"/>
        <bgColor indexed="64"/>
      </patternFill>
    </fill>
    <fill>
      <patternFill patternType="solid">
        <fgColor theme="9"/>
        <bgColor indexed="64"/>
      </patternFill>
    </fill>
    <fill>
      <patternFill patternType="solid">
        <fgColor theme="4"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
    <xf numFmtId="0" fontId="0" fillId="0" borderId="0"/>
  </cellStyleXfs>
  <cellXfs count="237">
    <xf numFmtId="0" fontId="0" fillId="0" borderId="0" xfId="0"/>
    <xf numFmtId="0" fontId="2" fillId="0" borderId="0" xfId="0" applyFont="1"/>
    <xf numFmtId="0" fontId="0" fillId="0" borderId="0" xfId="0" applyAlignment="1">
      <alignment horizontal="center"/>
    </xf>
    <xf numFmtId="0" fontId="0" fillId="0" borderId="5" xfId="0" applyBorder="1"/>
    <xf numFmtId="0" fontId="2" fillId="0" borderId="6" xfId="0" applyFont="1" applyBorder="1"/>
    <xf numFmtId="0" fontId="0" fillId="0" borderId="0" xfId="0" applyBorder="1"/>
    <xf numFmtId="0" fontId="0" fillId="0" borderId="11" xfId="0" applyBorder="1"/>
    <xf numFmtId="0" fontId="0" fillId="0" borderId="12" xfId="0" applyBorder="1"/>
    <xf numFmtId="0" fontId="2" fillId="0" borderId="13" xfId="0" applyFont="1" applyBorder="1"/>
    <xf numFmtId="0" fontId="2" fillId="0" borderId="14" xfId="0" applyFont="1" applyBorder="1"/>
    <xf numFmtId="0" fontId="2" fillId="0" borderId="15" xfId="0" applyFont="1" applyBorder="1"/>
    <xf numFmtId="0" fontId="6" fillId="2" borderId="30" xfId="0" applyFont="1" applyFill="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0" fillId="0" borderId="7" xfId="0" applyBorder="1"/>
    <xf numFmtId="0" fontId="0" fillId="0" borderId="8" xfId="0" applyBorder="1"/>
    <xf numFmtId="0" fontId="0" fillId="0" borderId="9" xfId="0" applyBorder="1"/>
    <xf numFmtId="0" fontId="6" fillId="0" borderId="9" xfId="0" applyFont="1" applyBorder="1" applyAlignment="1">
      <alignment horizontal="left" vertical="center"/>
    </xf>
    <xf numFmtId="0" fontId="6" fillId="0" borderId="0" xfId="0" applyFont="1" applyBorder="1" applyAlignment="1">
      <alignment horizontal="left" vertical="center"/>
    </xf>
    <xf numFmtId="0" fontId="0" fillId="0" borderId="0" xfId="0" applyBorder="1" applyAlignment="1">
      <alignment horizontal="center"/>
    </xf>
    <xf numFmtId="0" fontId="0" fillId="0" borderId="10" xfId="0" applyBorder="1"/>
    <xf numFmtId="0" fontId="3" fillId="4" borderId="20" xfId="0" applyFont="1" applyFill="1" applyBorder="1" applyAlignment="1">
      <alignment vertical="center" wrapText="1"/>
    </xf>
    <xf numFmtId="0" fontId="3" fillId="4" borderId="4" xfId="0" applyFont="1" applyFill="1" applyBorder="1" applyAlignment="1">
      <alignment vertical="center" wrapText="1"/>
    </xf>
    <xf numFmtId="0" fontId="3" fillId="4" borderId="21" xfId="0" applyFont="1" applyFill="1" applyBorder="1" applyAlignment="1">
      <alignment vertical="center" wrapText="1"/>
    </xf>
    <xf numFmtId="0" fontId="3" fillId="4" borderId="22" xfId="0" applyFont="1" applyFill="1" applyBorder="1" applyAlignment="1">
      <alignment vertical="center" wrapText="1"/>
    </xf>
    <xf numFmtId="0" fontId="3" fillId="4" borderId="1" xfId="0" applyFont="1" applyFill="1" applyBorder="1" applyAlignment="1">
      <alignment vertical="center" wrapText="1"/>
    </xf>
    <xf numFmtId="0" fontId="3" fillId="4" borderId="23" xfId="0" applyFont="1" applyFill="1" applyBorder="1" applyAlignment="1">
      <alignment vertical="center" wrapText="1"/>
    </xf>
    <xf numFmtId="0" fontId="3" fillId="4" borderId="24" xfId="0" applyFont="1" applyFill="1" applyBorder="1" applyAlignment="1">
      <alignment vertical="center" wrapText="1"/>
    </xf>
    <xf numFmtId="0" fontId="3" fillId="4" borderId="25" xfId="0" applyFont="1" applyFill="1" applyBorder="1" applyAlignment="1">
      <alignment vertical="center" wrapText="1"/>
    </xf>
    <xf numFmtId="0" fontId="3" fillId="4" borderId="26" xfId="0" applyFont="1" applyFill="1" applyBorder="1" applyAlignment="1">
      <alignment vertical="center" wrapText="1"/>
    </xf>
    <xf numFmtId="0" fontId="0" fillId="4" borderId="1" xfId="0" applyFill="1" applyBorder="1"/>
    <xf numFmtId="0" fontId="0" fillId="4" borderId="11" xfId="0" applyFill="1" applyBorder="1"/>
    <xf numFmtId="0" fontId="0" fillId="4" borderId="0" xfId="0" applyFill="1" applyBorder="1"/>
    <xf numFmtId="0" fontId="0" fillId="4" borderId="5" xfId="0" applyFill="1" applyBorder="1"/>
    <xf numFmtId="0" fontId="0" fillId="4" borderId="12" xfId="0" applyFill="1" applyBorder="1"/>
    <xf numFmtId="0" fontId="2" fillId="4" borderId="1" xfId="0" applyFont="1" applyFill="1" applyBorder="1"/>
    <xf numFmtId="0" fontId="0" fillId="0" borderId="0" xfId="0" applyBorder="1" applyAlignment="1">
      <alignment horizontal="left" vertical="center" wrapText="1"/>
    </xf>
    <xf numFmtId="0" fontId="0" fillId="0" borderId="0" xfId="0" applyAlignment="1">
      <alignment wrapText="1"/>
    </xf>
    <xf numFmtId="0" fontId="0" fillId="0" borderId="0" xfId="0" applyAlignment="1">
      <alignment horizontal="left"/>
    </xf>
    <xf numFmtId="0" fontId="0" fillId="0" borderId="0" xfId="0" applyBorder="1" applyAlignment="1">
      <alignment vertical="top" wrapText="1"/>
    </xf>
    <xf numFmtId="0" fontId="6" fillId="0" borderId="34" xfId="0" applyFont="1" applyBorder="1" applyAlignment="1">
      <alignment vertical="center" wrapText="1"/>
    </xf>
    <xf numFmtId="0" fontId="0" fillId="0" borderId="0" xfId="0" applyBorder="1" applyAlignment="1">
      <alignment horizontal="left" vertical="top" wrapText="1"/>
    </xf>
    <xf numFmtId="0" fontId="2" fillId="0" borderId="0" xfId="0" applyFont="1" applyBorder="1" applyAlignment="1">
      <alignment horizontal="left" vertical="top" wrapText="1"/>
    </xf>
    <xf numFmtId="0" fontId="2" fillId="0" borderId="0" xfId="0" applyFont="1" applyBorder="1" applyAlignment="1">
      <alignment horizontal="left" vertical="top"/>
    </xf>
    <xf numFmtId="0" fontId="7" fillId="0" borderId="10" xfId="0" applyFont="1" applyBorder="1"/>
    <xf numFmtId="0" fontId="0" fillId="0" borderId="0" xfId="0" applyBorder="1" applyAlignment="1">
      <alignment horizontal="center"/>
    </xf>
    <xf numFmtId="0" fontId="10" fillId="0" borderId="35" xfId="0" applyFont="1" applyBorder="1" applyAlignment="1">
      <alignment vertical="center" wrapText="1"/>
    </xf>
    <xf numFmtId="0" fontId="10" fillId="0" borderId="36" xfId="0" applyFont="1" applyBorder="1" applyAlignment="1">
      <alignment vertical="center" wrapText="1"/>
    </xf>
    <xf numFmtId="0" fontId="10" fillId="0" borderId="18" xfId="0" applyFont="1" applyBorder="1" applyAlignment="1">
      <alignment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10" fillId="0" borderId="19" xfId="0" applyFont="1" applyBorder="1" applyAlignment="1">
      <alignment vertical="center" wrapText="1"/>
    </xf>
    <xf numFmtId="0" fontId="6" fillId="0" borderId="0" xfId="0" applyFont="1" applyBorder="1" applyAlignment="1">
      <alignment vertical="center" wrapText="1"/>
    </xf>
    <xf numFmtId="0" fontId="10" fillId="0" borderId="39" xfId="0" applyFont="1" applyBorder="1" applyAlignment="1">
      <alignment vertical="center" wrapText="1"/>
    </xf>
    <xf numFmtId="0" fontId="10" fillId="0" borderId="40" xfId="0" applyFont="1" applyBorder="1" applyAlignment="1">
      <alignment vertical="center" wrapText="1"/>
    </xf>
    <xf numFmtId="0" fontId="0" fillId="4" borderId="6" xfId="0" applyFill="1" applyBorder="1" applyAlignment="1">
      <alignment horizontal="left" vertical="top"/>
    </xf>
    <xf numFmtId="0" fontId="0" fillId="4" borderId="7" xfId="0" applyFill="1" applyBorder="1" applyAlignment="1">
      <alignment horizontal="left" vertical="top"/>
    </xf>
    <xf numFmtId="0" fontId="0" fillId="4" borderId="8" xfId="0" applyFill="1" applyBorder="1" applyAlignment="1">
      <alignment horizontal="left" vertical="top"/>
    </xf>
    <xf numFmtId="0" fontId="0" fillId="4" borderId="9" xfId="0" applyFill="1" applyBorder="1" applyAlignment="1">
      <alignment horizontal="left" vertical="top"/>
    </xf>
    <xf numFmtId="0" fontId="0" fillId="4" borderId="0" xfId="0" applyFill="1" applyBorder="1" applyAlignment="1">
      <alignment horizontal="left" vertical="top"/>
    </xf>
    <xf numFmtId="0" fontId="0" fillId="4" borderId="5" xfId="0" applyFill="1" applyBorder="1" applyAlignment="1">
      <alignment horizontal="left" vertical="top"/>
    </xf>
    <xf numFmtId="0" fontId="0" fillId="4" borderId="10" xfId="0" applyFill="1" applyBorder="1" applyAlignment="1">
      <alignment horizontal="left" vertical="top"/>
    </xf>
    <xf numFmtId="0" fontId="0" fillId="4" borderId="11" xfId="0" applyFill="1" applyBorder="1" applyAlignment="1">
      <alignment horizontal="left" vertical="top"/>
    </xf>
    <xf numFmtId="0" fontId="0" fillId="4" borderId="12" xfId="0" applyFill="1" applyBorder="1" applyAlignment="1">
      <alignment horizontal="left" vertical="top"/>
    </xf>
    <xf numFmtId="16" fontId="0" fillId="0" borderId="0" xfId="0" quotePrefix="1" applyNumberFormat="1"/>
    <xf numFmtId="0" fontId="0" fillId="0" borderId="0" xfId="0" quotePrefix="1"/>
    <xf numFmtId="0" fontId="0" fillId="0" borderId="0" xfId="0" quotePrefix="1" applyBorder="1"/>
    <xf numFmtId="0" fontId="0" fillId="0" borderId="0" xfId="0" applyFill="1" applyBorder="1"/>
    <xf numFmtId="0" fontId="0" fillId="4" borderId="0" xfId="0" quotePrefix="1" applyFill="1" applyBorder="1"/>
    <xf numFmtId="0" fontId="0" fillId="4" borderId="11" xfId="0" quotePrefix="1" applyFill="1" applyBorder="1"/>
    <xf numFmtId="0" fontId="0" fillId="4" borderId="5" xfId="0" quotePrefix="1" applyFill="1" applyBorder="1"/>
    <xf numFmtId="0" fontId="3" fillId="4" borderId="4" xfId="0" quotePrefix="1" applyFont="1" applyFill="1" applyBorder="1" applyAlignment="1">
      <alignment vertical="center" wrapText="1"/>
    </xf>
    <xf numFmtId="0" fontId="3" fillId="4" borderId="1" xfId="0" quotePrefix="1" applyFont="1" applyFill="1" applyBorder="1" applyAlignment="1">
      <alignment vertical="center" wrapText="1"/>
    </xf>
    <xf numFmtId="0" fontId="3" fillId="4" borderId="21" xfId="0" quotePrefix="1" applyFont="1" applyFill="1" applyBorder="1" applyAlignment="1">
      <alignment vertical="center" wrapText="1"/>
    </xf>
    <xf numFmtId="0" fontId="3" fillId="4" borderId="23" xfId="0" quotePrefix="1" applyFont="1" applyFill="1" applyBorder="1" applyAlignment="1">
      <alignment vertical="center" wrapText="1"/>
    </xf>
    <xf numFmtId="0" fontId="3" fillId="4" borderId="25" xfId="0" quotePrefix="1" applyFont="1" applyFill="1" applyBorder="1" applyAlignment="1">
      <alignment vertical="center" wrapText="1"/>
    </xf>
    <xf numFmtId="0" fontId="3" fillId="4" borderId="26" xfId="0" quotePrefix="1" applyFont="1" applyFill="1" applyBorder="1" applyAlignment="1">
      <alignment vertical="center" wrapText="1"/>
    </xf>
    <xf numFmtId="164" fontId="0" fillId="4" borderId="1" xfId="0" applyNumberFormat="1" applyFill="1" applyBorder="1"/>
    <xf numFmtId="0" fontId="0" fillId="4" borderId="9" xfId="0" applyFill="1" applyBorder="1"/>
    <xf numFmtId="0" fontId="0" fillId="4" borderId="6" xfId="0" applyFill="1" applyBorder="1" applyAlignment="1">
      <alignment horizontal="left" vertical="top"/>
    </xf>
    <xf numFmtId="0" fontId="0" fillId="4" borderId="7" xfId="0" applyFill="1" applyBorder="1" applyAlignment="1">
      <alignment horizontal="left" vertical="top"/>
    </xf>
    <xf numFmtId="0" fontId="0" fillId="4" borderId="8" xfId="0" applyFill="1" applyBorder="1" applyAlignment="1">
      <alignment horizontal="left" vertical="top"/>
    </xf>
    <xf numFmtId="0" fontId="0" fillId="4" borderId="9" xfId="0" applyFill="1" applyBorder="1" applyAlignment="1">
      <alignment horizontal="left" vertical="top"/>
    </xf>
    <xf numFmtId="0" fontId="0" fillId="4" borderId="0" xfId="0" applyFill="1" applyBorder="1" applyAlignment="1">
      <alignment horizontal="left" vertical="top"/>
    </xf>
    <xf numFmtId="0" fontId="0" fillId="4" borderId="5" xfId="0" applyFill="1" applyBorder="1" applyAlignment="1">
      <alignment horizontal="left" vertical="top"/>
    </xf>
    <xf numFmtId="0" fontId="0" fillId="4" borderId="10" xfId="0" applyFill="1" applyBorder="1" applyAlignment="1">
      <alignment horizontal="left" vertical="top"/>
    </xf>
    <xf numFmtId="0" fontId="0" fillId="4" borderId="11" xfId="0" applyFill="1" applyBorder="1" applyAlignment="1">
      <alignment horizontal="left" vertical="top"/>
    </xf>
    <xf numFmtId="0" fontId="0" fillId="4" borderId="12" xfId="0" applyFill="1" applyBorder="1" applyAlignment="1">
      <alignment horizontal="left" vertical="top"/>
    </xf>
    <xf numFmtId="0" fontId="0" fillId="4" borderId="0" xfId="0" applyFill="1" applyBorder="1"/>
    <xf numFmtId="164" fontId="0" fillId="0" borderId="0" xfId="0" applyNumberFormat="1"/>
    <xf numFmtId="0" fontId="13" fillId="0" borderId="0" xfId="0" applyFont="1"/>
    <xf numFmtId="164" fontId="2" fillId="4" borderId="1" xfId="0" applyNumberFormat="1" applyFont="1" applyFill="1" applyBorder="1"/>
    <xf numFmtId="0" fontId="10" fillId="0" borderId="37" xfId="0" applyFont="1" applyFill="1" applyBorder="1" applyAlignment="1">
      <alignment vertical="center" wrapText="1"/>
    </xf>
    <xf numFmtId="0" fontId="10" fillId="0" borderId="19" xfId="0" applyFont="1" applyFill="1" applyBorder="1" applyAlignment="1">
      <alignment vertical="center" wrapText="1"/>
    </xf>
    <xf numFmtId="0" fontId="10" fillId="0" borderId="35" xfId="0" applyFont="1" applyFill="1" applyBorder="1" applyAlignment="1">
      <alignment vertical="center" wrapText="1"/>
    </xf>
    <xf numFmtId="0" fontId="10" fillId="0" borderId="36" xfId="0" applyFont="1" applyFill="1" applyBorder="1" applyAlignment="1">
      <alignment vertical="center" wrapText="1"/>
    </xf>
    <xf numFmtId="0" fontId="10" fillId="0" borderId="38" xfId="0" applyFont="1" applyFill="1" applyBorder="1" applyAlignment="1">
      <alignment vertical="center" wrapText="1"/>
    </xf>
    <xf numFmtId="0" fontId="14" fillId="0" borderId="0" xfId="0" applyFont="1"/>
    <xf numFmtId="0" fontId="11" fillId="0" borderId="0" xfId="0" applyFont="1"/>
    <xf numFmtId="0" fontId="12" fillId="4" borderId="1" xfId="0" quotePrefix="1" applyFont="1" applyFill="1" applyBorder="1" applyAlignment="1">
      <alignment horizontal="center"/>
    </xf>
    <xf numFmtId="0" fontId="0" fillId="4" borderId="2" xfId="0" applyFill="1" applyBorder="1" applyAlignment="1">
      <alignment vertical="top"/>
    </xf>
    <xf numFmtId="0" fontId="0" fillId="4" borderId="3" xfId="0" applyFill="1" applyBorder="1" applyAlignment="1">
      <alignment vertical="top"/>
    </xf>
    <xf numFmtId="0" fontId="0" fillId="4" borderId="4" xfId="0" applyFill="1" applyBorder="1" applyAlignment="1">
      <alignment vertical="top"/>
    </xf>
    <xf numFmtId="0" fontId="12" fillId="4" borderId="1" xfId="0" applyFont="1" applyFill="1" applyBorder="1" applyAlignment="1">
      <alignment horizontal="center"/>
    </xf>
    <xf numFmtId="0" fontId="0" fillId="4" borderId="0" xfId="0" applyFill="1" applyBorder="1" applyAlignment="1">
      <alignment horizontal="left"/>
    </xf>
    <xf numFmtId="0" fontId="0" fillId="4" borderId="6" xfId="0" applyFill="1" applyBorder="1" applyAlignment="1">
      <alignment vertical="top"/>
    </xf>
    <xf numFmtId="0" fontId="0" fillId="4" borderId="7" xfId="0" applyFill="1" applyBorder="1" applyAlignment="1">
      <alignment vertical="top"/>
    </xf>
    <xf numFmtId="0" fontId="0" fillId="4" borderId="8" xfId="0" applyFill="1" applyBorder="1" applyAlignment="1">
      <alignment vertical="top"/>
    </xf>
    <xf numFmtId="0" fontId="0" fillId="4" borderId="9" xfId="0" applyFill="1" applyBorder="1" applyAlignment="1">
      <alignment vertical="top"/>
    </xf>
    <xf numFmtId="0" fontId="0" fillId="4" borderId="0" xfId="0" applyFill="1" applyBorder="1" applyAlignment="1">
      <alignment vertical="top"/>
    </xf>
    <xf numFmtId="0" fontId="0" fillId="4" borderId="5" xfId="0" applyFill="1" applyBorder="1" applyAlignment="1">
      <alignment vertical="top"/>
    </xf>
    <xf numFmtId="0" fontId="0" fillId="4" borderId="10" xfId="0" applyFill="1" applyBorder="1" applyAlignment="1">
      <alignment vertical="top"/>
    </xf>
    <xf numFmtId="0" fontId="0" fillId="4" borderId="11" xfId="0" applyFill="1" applyBorder="1" applyAlignment="1">
      <alignment vertical="top"/>
    </xf>
    <xf numFmtId="0" fontId="0" fillId="4" borderId="12" xfId="0" applyFill="1" applyBorder="1" applyAlignment="1">
      <alignment vertical="top"/>
    </xf>
    <xf numFmtId="0" fontId="12" fillId="4" borderId="1" xfId="0" quotePrefix="1" applyFont="1" applyFill="1" applyBorder="1" applyAlignment="1">
      <alignment horizontal="left"/>
    </xf>
    <xf numFmtId="0" fontId="9" fillId="4" borderId="6"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1" fillId="3" borderId="16" xfId="0" applyFont="1" applyFill="1" applyBorder="1" applyAlignment="1">
      <alignment horizontal="left"/>
    </xf>
    <xf numFmtId="0" fontId="1" fillId="3" borderId="17" xfId="0" applyFont="1" applyFill="1" applyBorder="1" applyAlignment="1">
      <alignment horizontal="left"/>
    </xf>
    <xf numFmtId="0" fontId="1" fillId="3" borderId="18" xfId="0" applyFont="1" applyFill="1" applyBorder="1" applyAlignment="1">
      <alignment horizontal="left"/>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left"/>
    </xf>
    <xf numFmtId="0" fontId="0" fillId="4" borderId="8" xfId="0" applyFill="1" applyBorder="1" applyAlignment="1">
      <alignment horizontal="left"/>
    </xf>
    <xf numFmtId="0" fontId="0" fillId="4" borderId="9" xfId="0" applyFill="1" applyBorder="1"/>
    <xf numFmtId="0" fontId="0" fillId="4" borderId="5" xfId="0" applyFill="1" applyBorder="1"/>
    <xf numFmtId="0" fontId="0" fillId="4" borderId="10" xfId="0" applyFill="1" applyBorder="1"/>
    <xf numFmtId="0" fontId="0" fillId="4" borderId="12" xfId="0" applyFill="1" applyBorder="1"/>
    <xf numFmtId="0" fontId="0" fillId="0" borderId="0" xfId="0" applyBorder="1" applyAlignment="1">
      <alignment horizontal="center"/>
    </xf>
    <xf numFmtId="0" fontId="0" fillId="0" borderId="5" xfId="0" applyBorder="1" applyAlignment="1">
      <alignment horizontal="center"/>
    </xf>
    <xf numFmtId="0" fontId="0" fillId="4" borderId="13" xfId="0" applyFill="1" applyBorder="1" applyAlignment="1">
      <alignment horizontal="left"/>
    </xf>
    <xf numFmtId="0" fontId="0" fillId="4" borderId="14" xfId="0" applyFill="1" applyBorder="1" applyAlignment="1">
      <alignment horizontal="left"/>
    </xf>
    <xf numFmtId="0" fontId="0" fillId="4" borderId="15" xfId="0" applyFill="1" applyBorder="1" applyAlignment="1">
      <alignment horizontal="left"/>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2" xfId="0" applyFont="1" applyFill="1" applyBorder="1" applyAlignment="1">
      <alignment horizontal="center" vertical="center"/>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0" fillId="0" borderId="19" xfId="0" applyBorder="1" applyAlignment="1">
      <alignment horizontal="center" vertical="center"/>
    </xf>
    <xf numFmtId="0" fontId="6" fillId="0" borderId="27"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0" xfId="0" applyFont="1" applyBorder="1" applyAlignment="1">
      <alignment horizontal="left" vertical="top" wrapText="1"/>
    </xf>
    <xf numFmtId="0" fontId="7" fillId="0" borderId="5"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0" fillId="0" borderId="33" xfId="0" applyBorder="1" applyAlignment="1">
      <alignment horizontal="center" vertical="center"/>
    </xf>
    <xf numFmtId="0" fontId="3" fillId="4" borderId="41" xfId="0" quotePrefix="1" applyFont="1" applyFill="1" applyBorder="1" applyAlignment="1">
      <alignment horizontal="center" vertical="center" wrapText="1"/>
    </xf>
    <xf numFmtId="0" fontId="3" fillId="4" borderId="42" xfId="0" quotePrefix="1" applyFont="1" applyFill="1" applyBorder="1" applyAlignment="1">
      <alignment horizontal="center" vertical="center" wrapText="1"/>
    </xf>
    <xf numFmtId="0" fontId="3" fillId="4" borderId="43" xfId="0" quotePrefix="1" applyFont="1" applyFill="1" applyBorder="1" applyAlignment="1">
      <alignment horizontal="center" vertical="center" wrapText="1"/>
    </xf>
    <xf numFmtId="0" fontId="3" fillId="4" borderId="44" xfId="0" quotePrefix="1" applyFont="1" applyFill="1" applyBorder="1" applyAlignment="1">
      <alignment horizontal="center" vertical="center" wrapText="1"/>
    </xf>
    <xf numFmtId="0" fontId="3" fillId="4" borderId="45" xfId="0" quotePrefix="1" applyFont="1" applyFill="1" applyBorder="1" applyAlignment="1">
      <alignment horizontal="center" vertical="center" wrapText="1"/>
    </xf>
    <xf numFmtId="0" fontId="3" fillId="4" borderId="34" xfId="0" quotePrefix="1" applyFont="1" applyFill="1" applyBorder="1" applyAlignment="1">
      <alignment horizontal="center" vertical="center" wrapText="1"/>
    </xf>
    <xf numFmtId="0" fontId="0" fillId="4" borderId="6" xfId="0" applyFill="1" applyBorder="1" applyAlignment="1">
      <alignment horizontal="left" vertical="center"/>
    </xf>
    <xf numFmtId="0" fontId="0" fillId="4" borderId="7" xfId="0" applyFill="1" applyBorder="1" applyAlignment="1">
      <alignment horizontal="left" vertical="center"/>
    </xf>
    <xf numFmtId="0" fontId="0" fillId="4" borderId="8" xfId="0" applyFill="1" applyBorder="1" applyAlignment="1">
      <alignment horizontal="left" vertical="center"/>
    </xf>
    <xf numFmtId="0" fontId="0" fillId="4" borderId="9" xfId="0" applyFill="1" applyBorder="1" applyAlignment="1">
      <alignment horizontal="left" vertical="center"/>
    </xf>
    <xf numFmtId="0" fontId="0" fillId="4" borderId="0" xfId="0" applyFill="1" applyBorder="1" applyAlignment="1">
      <alignment horizontal="left" vertical="center"/>
    </xf>
    <xf numFmtId="0" fontId="0" fillId="4" borderId="5" xfId="0" applyFill="1" applyBorder="1" applyAlignment="1">
      <alignment horizontal="left" vertical="center"/>
    </xf>
    <xf numFmtId="16" fontId="12" fillId="4" borderId="6" xfId="0" quotePrefix="1" applyNumberFormat="1" applyFont="1" applyFill="1" applyBorder="1" applyAlignment="1">
      <alignment horizontal="center" vertical="center"/>
    </xf>
    <xf numFmtId="0" fontId="12" fillId="4" borderId="8"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2" xfId="0" applyFont="1" applyFill="1" applyBorder="1" applyAlignment="1">
      <alignment horizontal="center" vertical="center"/>
    </xf>
    <xf numFmtId="0" fontId="0" fillId="0" borderId="0" xfId="0" applyAlignment="1">
      <alignment horizontal="left"/>
    </xf>
    <xf numFmtId="0" fontId="0" fillId="0" borderId="5" xfId="0" applyBorder="1" applyAlignment="1">
      <alignment horizontal="left"/>
    </xf>
    <xf numFmtId="0" fontId="12" fillId="4" borderId="2" xfId="0" applyFont="1" applyFill="1" applyBorder="1" applyAlignment="1">
      <alignment horizontal="center" vertical="center"/>
    </xf>
    <xf numFmtId="0" fontId="12" fillId="4" borderId="4" xfId="0" applyFont="1" applyFill="1" applyBorder="1" applyAlignment="1">
      <alignment horizontal="center"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center"/>
    </xf>
    <xf numFmtId="0" fontId="0" fillId="4" borderId="7" xfId="0" applyFill="1" applyBorder="1" applyAlignment="1">
      <alignment horizontal="left"/>
    </xf>
    <xf numFmtId="0" fontId="0" fillId="4" borderId="0" xfId="0" applyFill="1" applyBorder="1"/>
    <xf numFmtId="0" fontId="0" fillId="4" borderId="2" xfId="0" applyFill="1" applyBorder="1" applyAlignment="1">
      <alignment horizontal="left" vertical="top"/>
    </xf>
    <xf numFmtId="0" fontId="0" fillId="4" borderId="4" xfId="0" applyFill="1" applyBorder="1" applyAlignment="1">
      <alignment horizontal="left" vertical="top"/>
    </xf>
    <xf numFmtId="0" fontId="0" fillId="4" borderId="11" xfId="0" applyFill="1" applyBorder="1"/>
    <xf numFmtId="0" fontId="0" fillId="4" borderId="2" xfId="0" applyFill="1" applyBorder="1" applyAlignment="1">
      <alignment vertical="top" wrapText="1"/>
    </xf>
    <xf numFmtId="0" fontId="0" fillId="4" borderId="3" xfId="0" applyFill="1" applyBorder="1" applyAlignment="1">
      <alignment vertical="top" wrapText="1"/>
    </xf>
    <xf numFmtId="0" fontId="0" fillId="4" borderId="4" xfId="0" applyFill="1" applyBorder="1" applyAlignment="1">
      <alignment vertical="top" wrapText="1"/>
    </xf>
    <xf numFmtId="0" fontId="0" fillId="4" borderId="6" xfId="0" applyFill="1" applyBorder="1" applyAlignment="1">
      <alignment horizontal="left" vertical="top"/>
    </xf>
    <xf numFmtId="0" fontId="0" fillId="4" borderId="7" xfId="0" applyFill="1" applyBorder="1" applyAlignment="1">
      <alignment horizontal="left" vertical="top"/>
    </xf>
    <xf numFmtId="0" fontId="0" fillId="4" borderId="8" xfId="0" applyFill="1" applyBorder="1" applyAlignment="1">
      <alignment horizontal="left" vertical="top"/>
    </xf>
    <xf numFmtId="0" fontId="0" fillId="4" borderId="9" xfId="0" applyFill="1" applyBorder="1" applyAlignment="1">
      <alignment horizontal="left" vertical="top"/>
    </xf>
    <xf numFmtId="0" fontId="0" fillId="4" borderId="0" xfId="0" applyFill="1" applyBorder="1" applyAlignment="1">
      <alignment horizontal="left" vertical="top"/>
    </xf>
    <xf numFmtId="0" fontId="0" fillId="4" borderId="5" xfId="0" applyFill="1" applyBorder="1" applyAlignment="1">
      <alignment horizontal="left" vertical="top"/>
    </xf>
    <xf numFmtId="0" fontId="0" fillId="4" borderId="10" xfId="0" applyFill="1" applyBorder="1" applyAlignment="1">
      <alignment horizontal="left" vertical="top"/>
    </xf>
    <xf numFmtId="0" fontId="0" fillId="4" borderId="11" xfId="0" applyFill="1" applyBorder="1" applyAlignment="1">
      <alignment horizontal="left" vertical="top"/>
    </xf>
    <xf numFmtId="0" fontId="0" fillId="4" borderId="12" xfId="0" applyFill="1" applyBorder="1" applyAlignment="1">
      <alignment horizontal="left" vertical="top"/>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4" borderId="2" xfId="0" applyFill="1" applyBorder="1" applyAlignment="1">
      <alignment horizontal="center" vertical="top" wrapText="1"/>
    </xf>
    <xf numFmtId="0" fontId="0" fillId="4" borderId="3" xfId="0" applyFill="1" applyBorder="1" applyAlignment="1">
      <alignment horizontal="center" vertical="top" wrapText="1"/>
    </xf>
    <xf numFmtId="0" fontId="0" fillId="4" borderId="4" xfId="0" applyFill="1" applyBorder="1" applyAlignment="1">
      <alignment horizontal="center" vertical="top" wrapText="1"/>
    </xf>
    <xf numFmtId="0" fontId="12" fillId="4" borderId="1" xfId="0" applyFont="1" applyFill="1" applyBorder="1" applyAlignment="1">
      <alignment horizontal="left"/>
    </xf>
    <xf numFmtId="0" fontId="15" fillId="0" borderId="37" xfId="0" applyFont="1" applyFill="1" applyBorder="1" applyAlignment="1">
      <alignment vertical="center" wrapText="1"/>
    </xf>
    <xf numFmtId="16" fontId="12" fillId="4" borderId="1" xfId="0" quotePrefix="1" applyNumberFormat="1" applyFont="1" applyFill="1" applyBorder="1" applyAlignment="1">
      <alignment horizontal="left"/>
    </xf>
    <xf numFmtId="0" fontId="12" fillId="4" borderId="1" xfId="0" quotePrefix="1" applyFont="1" applyFill="1" applyBorder="1"/>
    <xf numFmtId="0" fontId="10" fillId="0" borderId="0" xfId="0" applyFont="1" applyBorder="1" applyAlignment="1">
      <alignment vertical="center" wrapText="1"/>
    </xf>
    <xf numFmtId="0" fontId="12" fillId="4" borderId="2" xfId="0" quotePrefix="1" applyFont="1" applyFill="1" applyBorder="1" applyAlignment="1">
      <alignment horizontal="center" vertical="center"/>
    </xf>
    <xf numFmtId="0" fontId="10" fillId="0" borderId="0" xfId="0" applyFont="1" applyFill="1" applyBorder="1" applyAlignment="1">
      <alignment vertical="center" wrapText="1"/>
    </xf>
    <xf numFmtId="0" fontId="15" fillId="0" borderId="0" xfId="0" applyFont="1" applyFill="1" applyBorder="1" applyAlignment="1">
      <alignment vertical="center" wrapText="1"/>
    </xf>
    <xf numFmtId="0" fontId="0" fillId="4" borderId="10" xfId="0" applyFill="1" applyBorder="1" applyAlignment="1">
      <alignment horizontal="left" vertical="center"/>
    </xf>
    <xf numFmtId="0" fontId="0" fillId="4" borderId="11" xfId="0" applyFill="1" applyBorder="1" applyAlignment="1">
      <alignment horizontal="left" vertical="center"/>
    </xf>
    <xf numFmtId="0" fontId="0" fillId="4" borderId="12" xfId="0" applyFill="1" applyBorder="1" applyAlignment="1">
      <alignment horizontal="left" vertical="center"/>
    </xf>
    <xf numFmtId="0" fontId="10" fillId="0" borderId="18"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11906</xdr:colOff>
      <xdr:row>21</xdr:row>
      <xdr:rowOff>11906</xdr:rowOff>
    </xdr:from>
    <xdr:to>
      <xdr:col>4</xdr:col>
      <xdr:colOff>3036093</xdr:colOff>
      <xdr:row>40</xdr:row>
      <xdr:rowOff>127524</xdr:rowOff>
    </xdr:to>
    <xdr:pic>
      <xdr:nvPicPr>
        <xdr:cNvPr id="6" name="Picture 5"/>
        <xdr:cNvPicPr>
          <a:picLocks noChangeAspect="1"/>
        </xdr:cNvPicPr>
      </xdr:nvPicPr>
      <xdr:blipFill>
        <a:blip xmlns:r="http://schemas.openxmlformats.org/officeDocument/2006/relationships" r:embed="rId1"/>
        <a:stretch>
          <a:fillRect/>
        </a:stretch>
      </xdr:blipFill>
      <xdr:spPr>
        <a:xfrm>
          <a:off x="1559719" y="4012406"/>
          <a:ext cx="5595937" cy="41756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55</xdr:row>
      <xdr:rowOff>19051</xdr:rowOff>
    </xdr:from>
    <xdr:to>
      <xdr:col>5</xdr:col>
      <xdr:colOff>609146</xdr:colOff>
      <xdr:row>67</xdr:row>
      <xdr:rowOff>1</xdr:rowOff>
    </xdr:to>
    <xdr:pic>
      <xdr:nvPicPr>
        <xdr:cNvPr id="2" name="Picture 1"/>
        <xdr:cNvPicPr>
          <a:picLocks noChangeAspect="1"/>
        </xdr:cNvPicPr>
      </xdr:nvPicPr>
      <xdr:blipFill>
        <a:blip xmlns:r="http://schemas.openxmlformats.org/officeDocument/2006/relationships" r:embed="rId1"/>
        <a:stretch>
          <a:fillRect/>
        </a:stretch>
      </xdr:blipFill>
      <xdr:spPr>
        <a:xfrm>
          <a:off x="952500" y="11287126"/>
          <a:ext cx="3038021" cy="2266950"/>
        </a:xfrm>
        <a:prstGeom prst="rect">
          <a:avLst/>
        </a:prstGeom>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zoomScale="70" zoomScaleNormal="70" workbookViewId="0">
      <selection activeCell="P16" sqref="P16"/>
    </sheetView>
  </sheetViews>
  <sheetFormatPr defaultRowHeight="15" x14ac:dyDescent="0.25"/>
  <cols>
    <col min="3" max="3" width="14" customWidth="1"/>
    <col min="4" max="4" width="14.28515625" customWidth="1"/>
    <col min="5" max="5" width="16" customWidth="1"/>
    <col min="6" max="6" width="15.28515625" customWidth="1"/>
    <col min="10" max="10" width="11.7109375" customWidth="1"/>
    <col min="11" max="11" width="12.28515625" customWidth="1"/>
    <col min="12" max="12" width="15.7109375" customWidth="1"/>
    <col min="13" max="13" width="16.5703125" customWidth="1"/>
  </cols>
  <sheetData>
    <row r="1" spans="1:20" ht="15" customHeight="1" thickBot="1" x14ac:dyDescent="0.3">
      <c r="A1" s="121" t="s">
        <v>49</v>
      </c>
      <c r="B1" s="122"/>
      <c r="C1" s="123"/>
      <c r="E1" t="s">
        <v>50</v>
      </c>
      <c r="F1" s="115" t="s">
        <v>210</v>
      </c>
      <c r="G1" s="119"/>
      <c r="H1" s="119"/>
      <c r="I1" s="116"/>
      <c r="K1" t="s">
        <v>51</v>
      </c>
      <c r="L1" s="115" t="s">
        <v>211</v>
      </c>
      <c r="M1" s="116"/>
    </row>
    <row r="2" spans="1:20" ht="15" customHeight="1" x14ac:dyDescent="0.25">
      <c r="F2" s="117"/>
      <c r="G2" s="120"/>
      <c r="H2" s="120"/>
      <c r="I2" s="118"/>
      <c r="L2" s="117"/>
      <c r="M2" s="118"/>
    </row>
    <row r="3" spans="1:20" x14ac:dyDescent="0.25">
      <c r="A3" s="1" t="s">
        <v>81</v>
      </c>
    </row>
    <row r="5" spans="1:20" ht="15" customHeight="1" x14ac:dyDescent="0.25">
      <c r="B5" s="124" t="s">
        <v>82</v>
      </c>
      <c r="C5" s="125"/>
      <c r="D5" s="125"/>
      <c r="E5" s="125"/>
      <c r="F5" s="125"/>
      <c r="G5" s="125"/>
      <c r="H5" s="125"/>
      <c r="I5" s="125"/>
      <c r="J5" s="125"/>
      <c r="K5" s="125"/>
      <c r="L5" s="125"/>
      <c r="M5" s="125"/>
      <c r="N5" s="125"/>
      <c r="O5" s="125"/>
      <c r="P5" s="125"/>
      <c r="Q5" s="125"/>
      <c r="R5" s="125"/>
      <c r="S5" s="126"/>
    </row>
    <row r="6" spans="1:20" x14ac:dyDescent="0.25">
      <c r="B6" s="127"/>
      <c r="C6" s="128"/>
      <c r="D6" s="128"/>
      <c r="E6" s="128"/>
      <c r="F6" s="128"/>
      <c r="G6" s="128"/>
      <c r="H6" s="128"/>
      <c r="I6" s="128"/>
      <c r="J6" s="128"/>
      <c r="K6" s="128"/>
      <c r="L6" s="128"/>
      <c r="M6" s="128"/>
      <c r="N6" s="128"/>
      <c r="O6" s="128"/>
      <c r="P6" s="128"/>
      <c r="Q6" s="128"/>
      <c r="R6" s="128"/>
      <c r="S6" s="129"/>
    </row>
    <row r="7" spans="1:20" x14ac:dyDescent="0.25">
      <c r="B7" s="127"/>
      <c r="C7" s="128"/>
      <c r="D7" s="128"/>
      <c r="E7" s="128"/>
      <c r="F7" s="128"/>
      <c r="G7" s="128"/>
      <c r="H7" s="128"/>
      <c r="I7" s="128"/>
      <c r="J7" s="128"/>
      <c r="K7" s="128"/>
      <c r="L7" s="128"/>
      <c r="M7" s="128"/>
      <c r="N7" s="128"/>
      <c r="O7" s="128"/>
      <c r="P7" s="128"/>
      <c r="Q7" s="128"/>
      <c r="R7" s="128"/>
      <c r="S7" s="129"/>
    </row>
    <row r="8" spans="1:20" x14ac:dyDescent="0.25">
      <c r="B8" s="127"/>
      <c r="C8" s="128"/>
      <c r="D8" s="128"/>
      <c r="E8" s="128"/>
      <c r="F8" s="128"/>
      <c r="G8" s="128"/>
      <c r="H8" s="128"/>
      <c r="I8" s="128"/>
      <c r="J8" s="128"/>
      <c r="K8" s="128"/>
      <c r="L8" s="128"/>
      <c r="M8" s="128"/>
      <c r="N8" s="128"/>
      <c r="O8" s="128"/>
      <c r="P8" s="128"/>
      <c r="Q8" s="128"/>
      <c r="R8" s="128"/>
      <c r="S8" s="129"/>
    </row>
    <row r="9" spans="1:20" x14ac:dyDescent="0.25">
      <c r="B9" s="127"/>
      <c r="C9" s="128"/>
      <c r="D9" s="128"/>
      <c r="E9" s="128"/>
      <c r="F9" s="128"/>
      <c r="G9" s="128"/>
      <c r="H9" s="128"/>
      <c r="I9" s="128"/>
      <c r="J9" s="128"/>
      <c r="K9" s="128"/>
      <c r="L9" s="128"/>
      <c r="M9" s="128"/>
      <c r="N9" s="128"/>
      <c r="O9" s="128"/>
      <c r="P9" s="128"/>
      <c r="Q9" s="128"/>
      <c r="R9" s="128"/>
      <c r="S9" s="129"/>
    </row>
    <row r="10" spans="1:20" x14ac:dyDescent="0.25">
      <c r="B10" s="127"/>
      <c r="C10" s="128"/>
      <c r="D10" s="128"/>
      <c r="E10" s="128"/>
      <c r="F10" s="128"/>
      <c r="G10" s="128"/>
      <c r="H10" s="128"/>
      <c r="I10" s="128"/>
      <c r="J10" s="128"/>
      <c r="K10" s="128"/>
      <c r="L10" s="128"/>
      <c r="M10" s="128"/>
      <c r="N10" s="128"/>
      <c r="O10" s="128"/>
      <c r="P10" s="128"/>
      <c r="Q10" s="128"/>
      <c r="R10" s="128"/>
      <c r="S10" s="129"/>
    </row>
    <row r="11" spans="1:20" x14ac:dyDescent="0.25">
      <c r="B11" s="127"/>
      <c r="C11" s="128"/>
      <c r="D11" s="128"/>
      <c r="E11" s="128"/>
      <c r="F11" s="128"/>
      <c r="G11" s="128"/>
      <c r="H11" s="128"/>
      <c r="I11" s="128"/>
      <c r="J11" s="128"/>
      <c r="K11" s="128"/>
      <c r="L11" s="128"/>
      <c r="M11" s="128"/>
      <c r="N11" s="128"/>
      <c r="O11" s="128"/>
      <c r="P11" s="128"/>
      <c r="Q11" s="128"/>
      <c r="R11" s="128"/>
      <c r="S11" s="129"/>
    </row>
    <row r="12" spans="1:20" x14ac:dyDescent="0.25">
      <c r="B12" s="130"/>
      <c r="C12" s="131"/>
      <c r="D12" s="131"/>
      <c r="E12" s="131"/>
      <c r="F12" s="131"/>
      <c r="G12" s="131"/>
      <c r="H12" s="131"/>
      <c r="I12" s="131"/>
      <c r="J12" s="131"/>
      <c r="K12" s="131"/>
      <c r="L12" s="131"/>
      <c r="M12" s="131"/>
      <c r="N12" s="131"/>
      <c r="O12" s="131"/>
      <c r="P12" s="131"/>
      <c r="Q12" s="131"/>
      <c r="R12" s="131"/>
      <c r="S12" s="132"/>
    </row>
    <row r="13" spans="1:20" x14ac:dyDescent="0.25">
      <c r="B13" s="41"/>
      <c r="C13" s="41"/>
      <c r="D13" s="41"/>
      <c r="E13" s="41"/>
      <c r="F13" s="41"/>
      <c r="G13" s="41"/>
      <c r="H13" s="41"/>
      <c r="I13" s="41"/>
      <c r="J13" s="41"/>
      <c r="K13" s="41"/>
      <c r="L13" s="41"/>
      <c r="M13" s="41"/>
      <c r="N13" s="41"/>
      <c r="O13" s="41"/>
      <c r="P13" s="41"/>
      <c r="Q13" s="41"/>
      <c r="R13" s="41"/>
      <c r="S13" s="41"/>
    </row>
    <row r="14" spans="1:20" x14ac:dyDescent="0.25">
      <c r="B14" s="41"/>
      <c r="C14" s="43" t="s">
        <v>55</v>
      </c>
      <c r="D14" s="41"/>
      <c r="E14" s="41"/>
      <c r="F14" s="41"/>
      <c r="G14" s="41"/>
      <c r="H14" s="41"/>
      <c r="I14" s="42" t="s">
        <v>56</v>
      </c>
      <c r="J14" s="41"/>
      <c r="K14" s="41"/>
      <c r="L14" s="41"/>
      <c r="M14" s="41"/>
      <c r="N14" s="41"/>
      <c r="O14" s="41"/>
      <c r="P14" s="41"/>
      <c r="Q14" s="41"/>
      <c r="R14" s="41"/>
      <c r="S14" s="41"/>
    </row>
    <row r="15" spans="1:20" ht="15.75" thickBot="1" x14ac:dyDescent="0.3">
      <c r="A15" s="5"/>
      <c r="B15" s="39"/>
      <c r="C15" s="39"/>
      <c r="D15" s="39"/>
      <c r="E15" s="39"/>
      <c r="F15" s="39"/>
      <c r="G15" s="39"/>
      <c r="H15" s="39"/>
      <c r="I15" s="39"/>
      <c r="J15" s="39"/>
      <c r="K15" s="39"/>
      <c r="L15" s="39"/>
      <c r="M15" s="39"/>
      <c r="N15" s="39"/>
      <c r="O15" s="39"/>
      <c r="P15" s="39"/>
      <c r="Q15" s="39"/>
      <c r="R15" s="39"/>
      <c r="S15" s="39"/>
      <c r="T15" s="5"/>
    </row>
    <row r="16" spans="1:20" ht="32.25" thickBot="1" x14ac:dyDescent="0.3">
      <c r="A16" s="5"/>
      <c r="B16" s="39"/>
      <c r="C16" s="46" t="s">
        <v>58</v>
      </c>
      <c r="D16" s="48" t="s">
        <v>61</v>
      </c>
      <c r="E16" s="48" t="s">
        <v>62</v>
      </c>
      <c r="F16" s="48" t="s">
        <v>63</v>
      </c>
      <c r="G16" s="39"/>
      <c r="I16" t="s">
        <v>52</v>
      </c>
      <c r="O16" s="39"/>
      <c r="P16" s="39"/>
      <c r="Q16" s="39"/>
      <c r="R16" s="39"/>
      <c r="S16" s="39"/>
      <c r="T16" s="5"/>
    </row>
    <row r="17" spans="1:20" ht="32.25" thickBot="1" x14ac:dyDescent="0.3">
      <c r="A17" s="5"/>
      <c r="B17" s="5"/>
      <c r="C17" s="47" t="s">
        <v>59</v>
      </c>
      <c r="D17" s="49" t="s">
        <v>64</v>
      </c>
      <c r="E17" s="49" t="s">
        <v>65</v>
      </c>
      <c r="F17" s="49" t="s">
        <v>60</v>
      </c>
      <c r="G17" s="5"/>
      <c r="J17" s="46" t="s">
        <v>58</v>
      </c>
      <c r="K17" s="48" t="s">
        <v>61</v>
      </c>
      <c r="L17" s="48" t="s">
        <v>62</v>
      </c>
      <c r="M17" s="48" t="s">
        <v>63</v>
      </c>
      <c r="O17" s="5"/>
      <c r="P17" s="5"/>
      <c r="Q17" s="5"/>
      <c r="R17" s="5"/>
      <c r="S17" s="5"/>
      <c r="T17" s="5"/>
    </row>
    <row r="18" spans="1:20" ht="17.25" thickTop="1" thickBot="1" x14ac:dyDescent="0.3">
      <c r="A18" s="5"/>
      <c r="B18" s="5"/>
      <c r="C18" s="95" t="s">
        <v>59</v>
      </c>
      <c r="D18" s="92" t="s">
        <v>66</v>
      </c>
      <c r="E18" s="92" t="s">
        <v>67</v>
      </c>
      <c r="F18" s="49" t="s">
        <v>60</v>
      </c>
      <c r="G18" s="5"/>
      <c r="J18" s="53" t="s">
        <v>60</v>
      </c>
      <c r="K18" s="54" t="s">
        <v>64</v>
      </c>
      <c r="L18" s="54" t="s">
        <v>67</v>
      </c>
      <c r="M18" s="40" t="s">
        <v>53</v>
      </c>
      <c r="O18" s="5"/>
      <c r="P18" s="5"/>
      <c r="Q18" s="5"/>
      <c r="R18" s="5"/>
      <c r="S18" s="5"/>
      <c r="T18" s="5"/>
    </row>
    <row r="19" spans="1:20" ht="16.5" thickBot="1" x14ac:dyDescent="0.3">
      <c r="C19" s="95" t="s">
        <v>59</v>
      </c>
      <c r="D19" s="92" t="s">
        <v>68</v>
      </c>
      <c r="E19" s="92" t="s">
        <v>65</v>
      </c>
      <c r="F19" s="49" t="s">
        <v>60</v>
      </c>
    </row>
    <row r="20" spans="1:20" ht="16.5" thickBot="1" x14ac:dyDescent="0.3">
      <c r="C20" s="95" t="s">
        <v>59</v>
      </c>
      <c r="D20" s="226" t="s">
        <v>64</v>
      </c>
      <c r="E20" s="226" t="s">
        <v>67</v>
      </c>
      <c r="F20" s="49" t="s">
        <v>59</v>
      </c>
      <c r="I20" t="s">
        <v>54</v>
      </c>
    </row>
    <row r="21" spans="1:20" ht="32.25" thickBot="1" x14ac:dyDescent="0.3">
      <c r="C21" s="95" t="s">
        <v>60</v>
      </c>
      <c r="D21" s="92" t="s">
        <v>68</v>
      </c>
      <c r="E21" s="92" t="s">
        <v>67</v>
      </c>
      <c r="F21" s="49" t="s">
        <v>59</v>
      </c>
      <c r="J21" s="46" t="s">
        <v>58</v>
      </c>
      <c r="K21" s="48" t="s">
        <v>61</v>
      </c>
      <c r="L21" s="48" t="s">
        <v>62</v>
      </c>
      <c r="M21" s="48" t="s">
        <v>63</v>
      </c>
    </row>
    <row r="22" spans="1:20" ht="17.25" thickTop="1" thickBot="1" x14ac:dyDescent="0.3">
      <c r="C22" s="95" t="s">
        <v>60</v>
      </c>
      <c r="D22" s="92" t="s">
        <v>68</v>
      </c>
      <c r="E22" s="92" t="s">
        <v>65</v>
      </c>
      <c r="F22" s="49" t="s">
        <v>60</v>
      </c>
      <c r="J22" s="53" t="s">
        <v>59</v>
      </c>
      <c r="K22" s="54" t="s">
        <v>66</v>
      </c>
      <c r="L22" s="54" t="s">
        <v>67</v>
      </c>
      <c r="M22" s="40" t="s">
        <v>53</v>
      </c>
    </row>
    <row r="23" spans="1:20" ht="16.5" thickBot="1" x14ac:dyDescent="0.3">
      <c r="C23" s="95" t="s">
        <v>59</v>
      </c>
      <c r="D23" s="92" t="s">
        <v>66</v>
      </c>
      <c r="E23" s="92" t="s">
        <v>67</v>
      </c>
      <c r="F23" s="49" t="s">
        <v>59</v>
      </c>
    </row>
    <row r="24" spans="1:20" ht="16.5" thickBot="1" x14ac:dyDescent="0.3">
      <c r="C24" s="95" t="s">
        <v>60</v>
      </c>
      <c r="D24" s="92" t="s">
        <v>66</v>
      </c>
      <c r="E24" s="92" t="s">
        <v>67</v>
      </c>
      <c r="F24" s="49" t="s">
        <v>60</v>
      </c>
      <c r="I24" t="s">
        <v>77</v>
      </c>
    </row>
    <row r="25" spans="1:20" ht="32.25" thickBot="1" x14ac:dyDescent="0.3">
      <c r="C25" s="50" t="s">
        <v>60</v>
      </c>
      <c r="D25" s="51" t="s">
        <v>64</v>
      </c>
      <c r="E25" s="51" t="s">
        <v>65</v>
      </c>
      <c r="F25" s="51" t="s">
        <v>59</v>
      </c>
      <c r="J25" s="46" t="s">
        <v>58</v>
      </c>
      <c r="K25" s="48" t="s">
        <v>61</v>
      </c>
      <c r="L25" s="48" t="s">
        <v>62</v>
      </c>
      <c r="M25" s="48" t="s">
        <v>63</v>
      </c>
    </row>
    <row r="26" spans="1:20" ht="17.25" thickTop="1" thickBot="1" x14ac:dyDescent="0.3">
      <c r="C26" s="46" t="s">
        <v>59</v>
      </c>
      <c r="D26" s="46" t="s">
        <v>66</v>
      </c>
      <c r="E26" s="46" t="s">
        <v>65</v>
      </c>
      <c r="F26" s="46" t="s">
        <v>60</v>
      </c>
      <c r="J26" s="53" t="s">
        <v>76</v>
      </c>
      <c r="K26" s="54" t="s">
        <v>66</v>
      </c>
      <c r="L26" s="54" t="s">
        <v>67</v>
      </c>
      <c r="M26" s="40" t="s">
        <v>53</v>
      </c>
    </row>
    <row r="27" spans="1:20" ht="15.75" x14ac:dyDescent="0.25">
      <c r="C27" s="52"/>
      <c r="D27" s="52"/>
      <c r="E27" s="52"/>
      <c r="F27" s="52"/>
    </row>
  </sheetData>
  <mergeCells count="4">
    <mergeCell ref="L1:M2"/>
    <mergeCell ref="F1:I2"/>
    <mergeCell ref="A1:C1"/>
    <mergeCell ref="B5:S1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H12" sqref="H12"/>
    </sheetView>
  </sheetViews>
  <sheetFormatPr defaultRowHeight="15" x14ac:dyDescent="0.25"/>
  <cols>
    <col min="1" max="1" width="14" customWidth="1"/>
    <col min="2" max="2" width="22.140625" customWidth="1"/>
    <col min="4" max="4" width="11.140625" style="5" bestFit="1" customWidth="1"/>
    <col min="5" max="5" width="9.140625" style="5"/>
    <col min="6" max="6" width="48.7109375" bestFit="1" customWidth="1"/>
    <col min="8" max="8" width="42.7109375" customWidth="1"/>
  </cols>
  <sheetData>
    <row r="1" spans="1:8" x14ac:dyDescent="0.25">
      <c r="A1" s="8" t="s">
        <v>0</v>
      </c>
      <c r="B1" s="9" t="s">
        <v>3</v>
      </c>
      <c r="C1" s="9" t="s">
        <v>1</v>
      </c>
      <c r="D1" s="10" t="s">
        <v>2</v>
      </c>
    </row>
    <row r="2" spans="1:8" x14ac:dyDescent="0.25">
      <c r="A2" s="135" t="s">
        <v>96</v>
      </c>
      <c r="B2" s="32" t="s">
        <v>7</v>
      </c>
      <c r="C2" s="32"/>
      <c r="D2" s="33"/>
      <c r="F2" t="s">
        <v>4</v>
      </c>
      <c r="G2" s="137" t="s">
        <v>5</v>
      </c>
      <c r="H2" s="138"/>
    </row>
    <row r="3" spans="1:8" x14ac:dyDescent="0.25">
      <c r="A3" s="135"/>
      <c r="B3" s="32" t="s">
        <v>97</v>
      </c>
      <c r="C3" s="68" t="s">
        <v>99</v>
      </c>
      <c r="D3" s="70" t="s">
        <v>95</v>
      </c>
      <c r="F3" t="s">
        <v>6</v>
      </c>
      <c r="G3" s="139" t="s">
        <v>104</v>
      </c>
      <c r="H3" s="140"/>
    </row>
    <row r="4" spans="1:8" x14ac:dyDescent="0.25">
      <c r="A4" s="136"/>
      <c r="B4" s="31" t="s">
        <v>98</v>
      </c>
      <c r="C4" s="69" t="s">
        <v>100</v>
      </c>
      <c r="D4" s="34"/>
      <c r="G4" s="139" t="s">
        <v>103</v>
      </c>
      <c r="H4" s="140"/>
    </row>
    <row r="5" spans="1:8" x14ac:dyDescent="0.25">
      <c r="A5" t="s">
        <v>83</v>
      </c>
      <c r="B5" t="s">
        <v>85</v>
      </c>
      <c r="C5" s="64" t="s">
        <v>86</v>
      </c>
      <c r="D5" s="66" t="s">
        <v>87</v>
      </c>
      <c r="G5" s="139"/>
      <c r="H5" s="140"/>
    </row>
    <row r="6" spans="1:8" x14ac:dyDescent="0.25">
      <c r="B6" s="67" t="s">
        <v>89</v>
      </c>
      <c r="C6" s="65" t="s">
        <v>88</v>
      </c>
      <c r="G6" s="139"/>
      <c r="H6" s="140"/>
    </row>
    <row r="7" spans="1:8" x14ac:dyDescent="0.25">
      <c r="A7" t="s">
        <v>84</v>
      </c>
      <c r="B7" s="67" t="s">
        <v>90</v>
      </c>
      <c r="C7" s="65" t="s">
        <v>91</v>
      </c>
      <c r="D7" s="66" t="s">
        <v>95</v>
      </c>
      <c r="G7" s="141"/>
      <c r="H7" s="142"/>
    </row>
    <row r="8" spans="1:8" x14ac:dyDescent="0.25">
      <c r="B8" s="67" t="s">
        <v>92</v>
      </c>
      <c r="C8" s="65" t="s">
        <v>91</v>
      </c>
    </row>
    <row r="9" spans="1:8" x14ac:dyDescent="0.25">
      <c r="B9" s="67" t="s">
        <v>93</v>
      </c>
      <c r="C9" s="65" t="s">
        <v>94</v>
      </c>
      <c r="F9" t="s">
        <v>8</v>
      </c>
      <c r="G9" s="230" t="s">
        <v>95</v>
      </c>
    </row>
    <row r="10" spans="1:8" x14ac:dyDescent="0.25">
      <c r="A10" t="s">
        <v>96</v>
      </c>
      <c r="B10" s="67" t="s">
        <v>97</v>
      </c>
      <c r="C10" s="65" t="s">
        <v>99</v>
      </c>
      <c r="D10" s="66" t="s">
        <v>95</v>
      </c>
      <c r="G10" s="191"/>
    </row>
    <row r="11" spans="1:8" x14ac:dyDescent="0.25">
      <c r="B11" s="67" t="s">
        <v>98</v>
      </c>
      <c r="C11" s="64" t="s">
        <v>100</v>
      </c>
    </row>
    <row r="12" spans="1:8" x14ac:dyDescent="0.25">
      <c r="F12" t="s">
        <v>9</v>
      </c>
      <c r="G12" s="133" t="s">
        <v>59</v>
      </c>
    </row>
    <row r="13" spans="1:8" x14ac:dyDescent="0.25">
      <c r="A13" t="s">
        <v>101</v>
      </c>
      <c r="G13" s="134"/>
    </row>
    <row r="14" spans="1:8" x14ac:dyDescent="0.25">
      <c r="A14" t="s">
        <v>102</v>
      </c>
    </row>
    <row r="15" spans="1:8" x14ac:dyDescent="0.25">
      <c r="F15" t="s">
        <v>10</v>
      </c>
      <c r="G15" s="133" t="s">
        <v>59</v>
      </c>
    </row>
    <row r="16" spans="1:8" x14ac:dyDescent="0.25">
      <c r="G16" s="134"/>
    </row>
    <row r="19" spans="6:7" x14ac:dyDescent="0.25">
      <c r="F19" t="s">
        <v>78</v>
      </c>
      <c r="G19" s="133" t="s">
        <v>59</v>
      </c>
    </row>
    <row r="20" spans="6:7" x14ac:dyDescent="0.25">
      <c r="G20" s="134"/>
    </row>
  </sheetData>
  <mergeCells count="11">
    <mergeCell ref="G19:G20"/>
    <mergeCell ref="G9:G10"/>
    <mergeCell ref="G12:G13"/>
    <mergeCell ref="G15:G16"/>
    <mergeCell ref="A2:A4"/>
    <mergeCell ref="G2:H2"/>
    <mergeCell ref="G3:H3"/>
    <mergeCell ref="G4:H4"/>
    <mergeCell ref="G5:H5"/>
    <mergeCell ref="G6:H6"/>
    <mergeCell ref="G7:H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topLeftCell="B13" zoomScale="90" zoomScaleNormal="90" workbookViewId="0">
      <selection activeCell="U9" sqref="U9"/>
    </sheetView>
  </sheetViews>
  <sheetFormatPr defaultRowHeight="15" x14ac:dyDescent="0.25"/>
  <cols>
    <col min="1" max="1" width="10.28515625" bestFit="1" customWidth="1"/>
  </cols>
  <sheetData>
    <row r="1" spans="1:23" ht="15.75" thickBot="1" x14ac:dyDescent="0.3"/>
    <row r="2" spans="1:23" ht="16.5" thickBot="1" x14ac:dyDescent="0.3">
      <c r="B2" s="155" t="s">
        <v>58</v>
      </c>
      <c r="C2" s="152"/>
      <c r="D2" s="153"/>
      <c r="E2" s="155" t="s">
        <v>61</v>
      </c>
      <c r="F2" s="152"/>
      <c r="G2" s="153"/>
      <c r="H2" s="155" t="s">
        <v>62</v>
      </c>
      <c r="I2" s="152"/>
      <c r="J2" s="153"/>
      <c r="K2" s="152" t="s">
        <v>63</v>
      </c>
      <c r="L2" s="153"/>
    </row>
    <row r="3" spans="1:23" ht="16.5" thickBot="1" x14ac:dyDescent="0.3">
      <c r="B3" s="11"/>
      <c r="C3" s="12" t="s">
        <v>59</v>
      </c>
      <c r="D3" s="13" t="s">
        <v>60</v>
      </c>
      <c r="E3" s="11"/>
      <c r="F3" s="12" t="s">
        <v>59</v>
      </c>
      <c r="G3" s="13" t="s">
        <v>60</v>
      </c>
      <c r="H3" s="11"/>
      <c r="I3" s="12" t="s">
        <v>59</v>
      </c>
      <c r="J3" s="13" t="s">
        <v>60</v>
      </c>
      <c r="K3" s="12" t="s">
        <v>59</v>
      </c>
      <c r="L3" s="13" t="s">
        <v>60</v>
      </c>
    </row>
    <row r="4" spans="1:23" ht="15.75" x14ac:dyDescent="0.25">
      <c r="A4" s="154" t="s">
        <v>11</v>
      </c>
      <c r="B4" s="21" t="s">
        <v>59</v>
      </c>
      <c r="C4" s="22">
        <v>2</v>
      </c>
      <c r="D4" s="23">
        <v>4</v>
      </c>
      <c r="E4" s="21" t="s">
        <v>64</v>
      </c>
      <c r="F4" s="22">
        <v>2</v>
      </c>
      <c r="G4" s="23">
        <v>1</v>
      </c>
      <c r="H4" s="21" t="s">
        <v>65</v>
      </c>
      <c r="I4" s="22">
        <v>1</v>
      </c>
      <c r="J4" s="23">
        <v>4</v>
      </c>
      <c r="K4" s="156">
        <v>4</v>
      </c>
      <c r="L4" s="159">
        <v>6</v>
      </c>
    </row>
    <row r="5" spans="1:23" ht="15.75" x14ac:dyDescent="0.25">
      <c r="A5" s="154"/>
      <c r="B5" s="24" t="s">
        <v>60</v>
      </c>
      <c r="C5" s="25">
        <v>2</v>
      </c>
      <c r="D5" s="26">
        <v>2</v>
      </c>
      <c r="E5" s="24" t="s">
        <v>68</v>
      </c>
      <c r="F5" s="25">
        <v>1</v>
      </c>
      <c r="G5" s="26">
        <v>2</v>
      </c>
      <c r="H5" s="24" t="s">
        <v>67</v>
      </c>
      <c r="I5" s="25">
        <v>3</v>
      </c>
      <c r="J5" s="26">
        <v>2</v>
      </c>
      <c r="K5" s="157"/>
      <c r="L5" s="160"/>
    </row>
    <row r="6" spans="1:23" ht="16.5" thickBot="1" x14ac:dyDescent="0.3">
      <c r="A6" s="154"/>
      <c r="B6" s="27"/>
      <c r="C6" s="28"/>
      <c r="D6" s="29"/>
      <c r="E6" s="27" t="s">
        <v>66</v>
      </c>
      <c r="F6" s="28">
        <v>1</v>
      </c>
      <c r="G6" s="29">
        <v>3</v>
      </c>
      <c r="H6" s="27"/>
      <c r="I6" s="28"/>
      <c r="J6" s="29"/>
      <c r="K6" s="158"/>
      <c r="L6" s="161"/>
    </row>
    <row r="7" spans="1:23" ht="15.75" customHeight="1" x14ac:dyDescent="0.25">
      <c r="A7" s="154" t="s">
        <v>12</v>
      </c>
      <c r="B7" s="21" t="s">
        <v>59</v>
      </c>
      <c r="C7" s="71" t="s">
        <v>88</v>
      </c>
      <c r="D7" s="73" t="s">
        <v>105</v>
      </c>
      <c r="E7" s="21" t="s">
        <v>64</v>
      </c>
      <c r="F7" s="71" t="s">
        <v>88</v>
      </c>
      <c r="G7" s="73" t="s">
        <v>106</v>
      </c>
      <c r="H7" s="21" t="s">
        <v>65</v>
      </c>
      <c r="I7" s="71" t="s">
        <v>94</v>
      </c>
      <c r="J7" s="73" t="s">
        <v>105</v>
      </c>
      <c r="K7" s="172" t="s">
        <v>87</v>
      </c>
      <c r="L7" s="175" t="s">
        <v>109</v>
      </c>
      <c r="M7" s="171" t="s">
        <v>14</v>
      </c>
      <c r="O7" s="162" t="s">
        <v>13</v>
      </c>
      <c r="P7" s="163"/>
      <c r="Q7" s="163"/>
      <c r="R7" s="163"/>
      <c r="S7" s="164"/>
    </row>
    <row r="8" spans="1:23" ht="15.75" x14ac:dyDescent="0.25">
      <c r="A8" s="154"/>
      <c r="B8" s="24" t="s">
        <v>60</v>
      </c>
      <c r="C8" s="72" t="s">
        <v>88</v>
      </c>
      <c r="D8" s="74" t="s">
        <v>86</v>
      </c>
      <c r="E8" s="24" t="s">
        <v>68</v>
      </c>
      <c r="F8" s="72" t="s">
        <v>94</v>
      </c>
      <c r="G8" s="74" t="s">
        <v>86</v>
      </c>
      <c r="H8" s="24" t="s">
        <v>67</v>
      </c>
      <c r="I8" s="72" t="s">
        <v>108</v>
      </c>
      <c r="J8" s="74" t="s">
        <v>86</v>
      </c>
      <c r="K8" s="173"/>
      <c r="L8" s="176"/>
      <c r="M8" s="171"/>
      <c r="O8" s="165"/>
      <c r="P8" s="166"/>
      <c r="Q8" s="166"/>
      <c r="R8" s="166"/>
      <c r="S8" s="167"/>
    </row>
    <row r="9" spans="1:23" ht="16.5" thickBot="1" x14ac:dyDescent="0.3">
      <c r="A9" s="154"/>
      <c r="B9" s="27"/>
      <c r="C9" s="28"/>
      <c r="D9" s="29"/>
      <c r="E9" s="27" t="s">
        <v>66</v>
      </c>
      <c r="F9" s="75" t="s">
        <v>94</v>
      </c>
      <c r="G9" s="76" t="s">
        <v>107</v>
      </c>
      <c r="H9" s="27"/>
      <c r="I9" s="28"/>
      <c r="J9" s="29"/>
      <c r="K9" s="174"/>
      <c r="L9" s="177"/>
      <c r="M9" s="171"/>
      <c r="O9" s="168"/>
      <c r="P9" s="169"/>
      <c r="Q9" s="169"/>
      <c r="R9" s="169"/>
      <c r="S9" s="170"/>
    </row>
    <row r="11" spans="1:23" ht="15.75" x14ac:dyDescent="0.25">
      <c r="A11" s="4" t="s">
        <v>18</v>
      </c>
      <c r="B11" s="14"/>
      <c r="C11" s="14"/>
      <c r="D11" s="14"/>
      <c r="E11" s="14" t="s">
        <v>110</v>
      </c>
      <c r="F11" s="14"/>
      <c r="G11" s="14"/>
      <c r="H11" s="14"/>
      <c r="I11" s="14"/>
      <c r="J11" s="14"/>
      <c r="K11" s="14"/>
      <c r="L11" s="14"/>
      <c r="M11" s="14"/>
      <c r="N11" s="14"/>
      <c r="O11" s="14"/>
      <c r="P11" s="14"/>
      <c r="Q11" s="14"/>
      <c r="R11" s="14"/>
      <c r="S11" s="15"/>
      <c r="T11" s="231"/>
      <c r="U11" s="231"/>
      <c r="V11" s="231"/>
      <c r="W11" s="231"/>
    </row>
    <row r="12" spans="1:23" ht="15.75" x14ac:dyDescent="0.25">
      <c r="A12" s="16"/>
      <c r="B12" s="5"/>
      <c r="C12" s="5"/>
      <c r="D12" s="5"/>
      <c r="E12" s="5" t="s">
        <v>20</v>
      </c>
      <c r="F12" s="5"/>
      <c r="G12" s="5"/>
      <c r="H12" s="5"/>
      <c r="I12" s="5" t="s">
        <v>15</v>
      </c>
      <c r="J12" s="5"/>
      <c r="K12" s="5"/>
      <c r="L12" s="5"/>
      <c r="M12" s="5" t="s">
        <v>20</v>
      </c>
      <c r="N12" s="5"/>
      <c r="O12" s="5"/>
      <c r="P12" s="5" t="s">
        <v>15</v>
      </c>
      <c r="Q12" s="5"/>
      <c r="R12" s="143" t="s">
        <v>17</v>
      </c>
      <c r="S12" s="144"/>
      <c r="T12" s="231"/>
      <c r="U12" s="231"/>
      <c r="V12" s="231"/>
      <c r="W12" s="231"/>
    </row>
    <row r="13" spans="1:23" ht="15.75" x14ac:dyDescent="0.25">
      <c r="A13" s="17" t="s">
        <v>69</v>
      </c>
      <c r="B13" s="18"/>
      <c r="C13" s="18"/>
      <c r="D13" s="18"/>
      <c r="E13" s="145" t="s">
        <v>114</v>
      </c>
      <c r="F13" s="146"/>
      <c r="G13" s="147"/>
      <c r="H13" s="19" t="s">
        <v>16</v>
      </c>
      <c r="I13" s="30">
        <f>2/4*2/4*3/4*4/10</f>
        <v>7.4999999999999997E-2</v>
      </c>
      <c r="J13" s="5"/>
      <c r="K13" s="5" t="s">
        <v>70</v>
      </c>
      <c r="L13" s="5"/>
      <c r="M13" s="145" t="s">
        <v>112</v>
      </c>
      <c r="N13" s="147"/>
      <c r="O13" s="19" t="s">
        <v>16</v>
      </c>
      <c r="P13" s="77">
        <f>I13/(I13+I16)</f>
        <v>0.87096774193548387</v>
      </c>
      <c r="Q13" s="5"/>
      <c r="R13" s="5"/>
      <c r="S13" s="3"/>
      <c r="T13" s="231"/>
      <c r="U13" s="231"/>
      <c r="V13" s="231"/>
      <c r="W13" s="231"/>
    </row>
    <row r="14" spans="1:23" ht="15.75" x14ac:dyDescent="0.25">
      <c r="A14" s="16"/>
      <c r="B14" s="5"/>
      <c r="C14" s="5"/>
      <c r="D14" s="5"/>
      <c r="E14" s="5"/>
      <c r="F14" s="5"/>
      <c r="G14" s="5"/>
      <c r="H14" s="5"/>
      <c r="I14" s="5"/>
      <c r="J14" s="5"/>
      <c r="K14" s="5"/>
      <c r="L14" s="5"/>
      <c r="M14" s="5"/>
      <c r="N14" s="5"/>
      <c r="O14" s="5"/>
      <c r="P14" s="5"/>
      <c r="Q14" s="5"/>
      <c r="R14" s="148" t="s">
        <v>59</v>
      </c>
      <c r="S14" s="149"/>
      <c r="T14" s="231"/>
      <c r="U14" s="232"/>
      <c r="V14" s="232"/>
      <c r="W14" s="231"/>
    </row>
    <row r="15" spans="1:23" ht="15.75" x14ac:dyDescent="0.25">
      <c r="A15" s="16"/>
      <c r="B15" s="5"/>
      <c r="C15" s="5"/>
      <c r="D15" s="5"/>
      <c r="E15" s="5"/>
      <c r="F15" s="5"/>
      <c r="G15" s="5"/>
      <c r="H15" s="5"/>
      <c r="I15" s="5"/>
      <c r="J15" s="5"/>
      <c r="K15" s="5"/>
      <c r="L15" s="5"/>
      <c r="M15" s="5"/>
      <c r="N15" s="5"/>
      <c r="O15" s="5"/>
      <c r="P15" s="5"/>
      <c r="Q15" s="5"/>
      <c r="R15" s="150"/>
      <c r="S15" s="151"/>
      <c r="T15" s="231"/>
      <c r="U15" s="231"/>
      <c r="V15" s="231"/>
      <c r="W15" s="231"/>
    </row>
    <row r="16" spans="1:23" ht="15.75" x14ac:dyDescent="0.25">
      <c r="A16" s="17" t="s">
        <v>75</v>
      </c>
      <c r="B16" s="18"/>
      <c r="C16" s="18"/>
      <c r="D16" s="18"/>
      <c r="E16" s="145" t="s">
        <v>115</v>
      </c>
      <c r="F16" s="146"/>
      <c r="G16" s="147"/>
      <c r="H16" s="19" t="s">
        <v>16</v>
      </c>
      <c r="I16" s="77">
        <f>2/6*1/6*2/6*6/10</f>
        <v>1.111111111111111E-2</v>
      </c>
      <c r="J16" s="5"/>
      <c r="K16" s="5" t="s">
        <v>71</v>
      </c>
      <c r="L16" s="5"/>
      <c r="M16" s="145" t="s">
        <v>113</v>
      </c>
      <c r="N16" s="147"/>
      <c r="O16" s="19" t="s">
        <v>16</v>
      </c>
      <c r="P16" s="77">
        <f>I16/(I13+I16)</f>
        <v>0.12903225806451613</v>
      </c>
      <c r="Q16" s="5"/>
      <c r="R16" s="5"/>
      <c r="S16" s="3"/>
      <c r="T16" s="231"/>
      <c r="U16" s="231"/>
      <c r="V16" s="231"/>
      <c r="W16" s="231"/>
    </row>
    <row r="17" spans="1:23" ht="15.75" x14ac:dyDescent="0.25">
      <c r="A17" s="20"/>
      <c r="B17" s="6"/>
      <c r="C17" s="6"/>
      <c r="D17" s="6"/>
      <c r="E17" s="6"/>
      <c r="F17" s="6"/>
      <c r="G17" s="6"/>
      <c r="H17" s="6"/>
      <c r="I17" s="6"/>
      <c r="J17" s="6"/>
      <c r="K17" s="6"/>
      <c r="L17" s="6"/>
      <c r="M17" s="6"/>
      <c r="N17" s="6"/>
      <c r="O17" s="6"/>
      <c r="P17" s="6"/>
      <c r="Q17" s="6"/>
      <c r="R17" s="6"/>
      <c r="S17" s="7"/>
      <c r="T17" s="231"/>
      <c r="U17" s="231"/>
      <c r="V17" s="231"/>
      <c r="W17" s="231"/>
    </row>
    <row r="18" spans="1:23" ht="15.75" x14ac:dyDescent="0.25">
      <c r="A18" s="4" t="s">
        <v>19</v>
      </c>
      <c r="B18" s="14"/>
      <c r="C18" s="14"/>
      <c r="D18" s="14"/>
      <c r="E18" s="14" t="s">
        <v>111</v>
      </c>
      <c r="F18" s="14"/>
      <c r="G18" s="14"/>
      <c r="H18" s="14"/>
      <c r="I18" s="14"/>
      <c r="J18" s="14"/>
      <c r="K18" s="14"/>
      <c r="L18" s="14"/>
      <c r="M18" s="14"/>
      <c r="N18" s="14"/>
      <c r="O18" s="14"/>
      <c r="P18" s="14"/>
      <c r="Q18" s="14"/>
      <c r="R18" s="14"/>
      <c r="S18" s="15"/>
      <c r="T18" s="231"/>
      <c r="U18" s="231"/>
      <c r="V18" s="231"/>
      <c r="W18" s="231"/>
    </row>
    <row r="19" spans="1:23" ht="15.75" x14ac:dyDescent="0.25">
      <c r="A19" s="16"/>
      <c r="B19" s="5"/>
      <c r="C19" s="5"/>
      <c r="D19" s="5"/>
      <c r="E19" s="5" t="s">
        <v>20</v>
      </c>
      <c r="F19" s="5"/>
      <c r="G19" s="5"/>
      <c r="H19" s="5"/>
      <c r="I19" s="5" t="s">
        <v>15</v>
      </c>
      <c r="J19" s="5"/>
      <c r="K19" s="5"/>
      <c r="L19" s="5"/>
      <c r="M19" s="5" t="s">
        <v>20</v>
      </c>
      <c r="N19" s="5"/>
      <c r="O19" s="5"/>
      <c r="P19" s="5" t="s">
        <v>15</v>
      </c>
      <c r="Q19" s="5"/>
      <c r="R19" s="143" t="s">
        <v>17</v>
      </c>
      <c r="S19" s="144"/>
      <c r="T19" s="231"/>
      <c r="U19" s="231"/>
      <c r="V19" s="231"/>
      <c r="W19" s="231"/>
    </row>
    <row r="20" spans="1:23" ht="15.75" x14ac:dyDescent="0.25">
      <c r="A20" s="17" t="s">
        <v>69</v>
      </c>
      <c r="B20" s="18"/>
      <c r="C20" s="18"/>
      <c r="D20" s="18"/>
      <c r="E20" s="145" t="s">
        <v>119</v>
      </c>
      <c r="F20" s="146"/>
      <c r="G20" s="147"/>
      <c r="H20" s="19" t="s">
        <v>16</v>
      </c>
      <c r="I20" s="77">
        <f>2/4*1/4*3/4*4/10</f>
        <v>3.7499999999999999E-2</v>
      </c>
      <c r="J20" s="5"/>
      <c r="K20" s="5" t="s">
        <v>70</v>
      </c>
      <c r="L20" s="5"/>
      <c r="M20" s="145" t="s">
        <v>116</v>
      </c>
      <c r="N20" s="147"/>
      <c r="O20" s="19" t="s">
        <v>16</v>
      </c>
      <c r="P20" s="77">
        <f>I20/(I20+I23)</f>
        <v>0.36000000000000004</v>
      </c>
      <c r="Q20" s="5"/>
      <c r="R20" s="6"/>
      <c r="S20" s="7"/>
      <c r="T20" s="231"/>
      <c r="U20" s="231"/>
      <c r="V20" s="231"/>
      <c r="W20" s="231"/>
    </row>
    <row r="21" spans="1:23" x14ac:dyDescent="0.25">
      <c r="A21" s="16"/>
      <c r="B21" s="5"/>
      <c r="C21" s="5"/>
      <c r="D21" s="5"/>
      <c r="E21" s="5"/>
      <c r="F21" s="5"/>
      <c r="G21" s="5"/>
      <c r="H21" s="5"/>
      <c r="I21" s="5"/>
      <c r="J21" s="5"/>
      <c r="K21" s="5"/>
      <c r="L21" s="5"/>
      <c r="M21" s="5"/>
      <c r="N21" s="5"/>
      <c r="O21" s="5"/>
      <c r="P21" s="5"/>
      <c r="Q21" s="5"/>
      <c r="R21" s="148" t="s">
        <v>60</v>
      </c>
      <c r="S21" s="149"/>
    </row>
    <row r="22" spans="1:23" x14ac:dyDescent="0.25">
      <c r="A22" s="16"/>
      <c r="B22" s="5"/>
      <c r="C22" s="5"/>
      <c r="D22" s="5"/>
      <c r="E22" s="5"/>
      <c r="F22" s="5"/>
      <c r="G22" s="5"/>
      <c r="H22" s="5"/>
      <c r="I22" s="5"/>
      <c r="J22" s="5"/>
      <c r="K22" s="5"/>
      <c r="L22" s="5"/>
      <c r="M22" s="5"/>
      <c r="N22" s="5"/>
      <c r="O22" s="5"/>
      <c r="P22" s="5"/>
      <c r="Q22" s="5"/>
      <c r="R22" s="150"/>
      <c r="S22" s="151"/>
    </row>
    <row r="23" spans="1:23" ht="15.75" x14ac:dyDescent="0.25">
      <c r="A23" s="17" t="s">
        <v>75</v>
      </c>
      <c r="B23" s="18"/>
      <c r="C23" s="18"/>
      <c r="D23" s="18"/>
      <c r="E23" s="145" t="s">
        <v>120</v>
      </c>
      <c r="F23" s="146"/>
      <c r="G23" s="147"/>
      <c r="H23" s="19" t="s">
        <v>16</v>
      </c>
      <c r="I23" s="77">
        <f>4/6*3/6*2/6*6/10</f>
        <v>6.6666666666666666E-2</v>
      </c>
      <c r="J23" s="5"/>
      <c r="K23" s="5" t="s">
        <v>71</v>
      </c>
      <c r="L23" s="5"/>
      <c r="M23" s="145" t="s">
        <v>117</v>
      </c>
      <c r="N23" s="147"/>
      <c r="O23" s="19" t="s">
        <v>16</v>
      </c>
      <c r="P23" s="77">
        <f>I23/(I23+I20)</f>
        <v>0.64</v>
      </c>
      <c r="Q23" s="5"/>
      <c r="R23" s="5"/>
      <c r="S23" s="3"/>
    </row>
    <row r="24" spans="1:23" x14ac:dyDescent="0.25">
      <c r="A24" s="20"/>
      <c r="B24" s="6"/>
      <c r="C24" s="6"/>
      <c r="D24" s="6"/>
      <c r="E24" s="6"/>
      <c r="F24" s="6"/>
      <c r="G24" s="6"/>
      <c r="H24" s="6"/>
      <c r="I24" s="6"/>
      <c r="J24" s="6"/>
      <c r="K24" s="6"/>
      <c r="L24" s="6"/>
      <c r="M24" s="6"/>
      <c r="N24" s="6"/>
      <c r="O24" s="6"/>
      <c r="P24" s="6"/>
      <c r="Q24" s="6"/>
      <c r="R24" s="6"/>
      <c r="S24" s="7"/>
    </row>
    <row r="25" spans="1:23" x14ac:dyDescent="0.25">
      <c r="A25" s="4" t="s">
        <v>79</v>
      </c>
      <c r="B25" s="14"/>
      <c r="C25" s="14"/>
      <c r="D25" s="14"/>
      <c r="E25" s="14" t="s">
        <v>118</v>
      </c>
      <c r="F25" s="14"/>
      <c r="G25" s="14"/>
      <c r="H25" s="14"/>
      <c r="I25" s="14"/>
      <c r="J25" s="14"/>
      <c r="K25" s="14"/>
      <c r="L25" s="14"/>
      <c r="M25" s="14"/>
      <c r="N25" s="14"/>
      <c r="O25" s="14"/>
      <c r="P25" s="14"/>
      <c r="Q25" s="14"/>
      <c r="R25" s="14"/>
      <c r="S25" s="15"/>
    </row>
    <row r="26" spans="1:23" x14ac:dyDescent="0.25">
      <c r="A26" s="16"/>
      <c r="B26" s="5"/>
      <c r="C26" s="5"/>
      <c r="D26" s="5"/>
      <c r="E26" s="5" t="s">
        <v>20</v>
      </c>
      <c r="F26" s="5"/>
      <c r="G26" s="5"/>
      <c r="H26" s="5"/>
      <c r="I26" s="5" t="s">
        <v>15</v>
      </c>
      <c r="J26" s="5"/>
      <c r="K26" s="5"/>
      <c r="L26" s="5"/>
      <c r="M26" s="5" t="s">
        <v>20</v>
      </c>
      <c r="N26" s="5"/>
      <c r="O26" s="5"/>
      <c r="P26" s="5" t="s">
        <v>15</v>
      </c>
      <c r="Q26" s="5"/>
      <c r="R26" s="143" t="s">
        <v>17</v>
      </c>
      <c r="S26" s="144"/>
    </row>
    <row r="27" spans="1:23" ht="15.75" x14ac:dyDescent="0.25">
      <c r="A27" s="17" t="s">
        <v>69</v>
      </c>
      <c r="B27" s="18"/>
      <c r="C27" s="18"/>
      <c r="D27" s="18"/>
      <c r="E27" s="145" t="s">
        <v>122</v>
      </c>
      <c r="F27" s="146"/>
      <c r="G27" s="147"/>
      <c r="H27" s="45" t="s">
        <v>16</v>
      </c>
      <c r="I27" s="30">
        <f>1/4*3/4*4/10</f>
        <v>7.4999999999999997E-2</v>
      </c>
      <c r="J27" s="5"/>
      <c r="K27" s="5" t="s">
        <v>70</v>
      </c>
      <c r="L27" s="5"/>
      <c r="M27" s="145" t="s">
        <v>123</v>
      </c>
      <c r="N27" s="147"/>
      <c r="O27" s="45" t="s">
        <v>16</v>
      </c>
      <c r="P27" s="77">
        <f>I27/(I27+I30)</f>
        <v>0.4285714285714286</v>
      </c>
      <c r="Q27" s="5"/>
      <c r="R27" s="5"/>
      <c r="S27" s="3"/>
    </row>
    <row r="28" spans="1:23" x14ac:dyDescent="0.25">
      <c r="A28" s="16"/>
      <c r="B28" s="5"/>
      <c r="C28" s="5"/>
      <c r="D28" s="5"/>
      <c r="E28" s="5"/>
      <c r="F28" s="5"/>
      <c r="G28" s="5"/>
      <c r="H28" s="5"/>
      <c r="I28" s="5"/>
      <c r="J28" s="5"/>
      <c r="K28" s="5"/>
      <c r="L28" s="5"/>
      <c r="M28" s="5"/>
      <c r="N28" s="5"/>
      <c r="O28" s="5"/>
      <c r="P28" s="5"/>
      <c r="Q28" s="5"/>
      <c r="R28" s="148" t="s">
        <v>60</v>
      </c>
      <c r="S28" s="149"/>
    </row>
    <row r="29" spans="1:23" x14ac:dyDescent="0.25">
      <c r="A29" s="16"/>
      <c r="B29" s="5"/>
      <c r="C29" s="5"/>
      <c r="D29" s="5"/>
      <c r="E29" s="5"/>
      <c r="F29" s="5"/>
      <c r="G29" s="5"/>
      <c r="H29" s="5"/>
      <c r="I29" s="5"/>
      <c r="J29" s="5"/>
      <c r="K29" s="5"/>
      <c r="L29" s="5"/>
      <c r="M29" s="5"/>
      <c r="N29" s="5"/>
      <c r="O29" s="5"/>
      <c r="P29" s="5"/>
      <c r="Q29" s="5"/>
      <c r="R29" s="150"/>
      <c r="S29" s="151"/>
    </row>
    <row r="30" spans="1:23" ht="15.75" x14ac:dyDescent="0.25">
      <c r="A30" s="17" t="s">
        <v>75</v>
      </c>
      <c r="B30" s="18"/>
      <c r="C30" s="18"/>
      <c r="D30" s="18"/>
      <c r="E30" s="145" t="s">
        <v>121</v>
      </c>
      <c r="F30" s="146"/>
      <c r="G30" s="147"/>
      <c r="H30" s="45" t="s">
        <v>16</v>
      </c>
      <c r="I30" s="77">
        <f>3/6*2/6*6/10</f>
        <v>0.1</v>
      </c>
      <c r="J30" s="5"/>
      <c r="K30" s="5" t="s">
        <v>71</v>
      </c>
      <c r="L30" s="5"/>
      <c r="M30" s="145" t="s">
        <v>124</v>
      </c>
      <c r="N30" s="147"/>
      <c r="O30" s="45" t="s">
        <v>16</v>
      </c>
      <c r="P30" s="77">
        <f>I30/(I30+I27)</f>
        <v>0.57142857142857151</v>
      </c>
      <c r="Q30" s="5"/>
      <c r="R30" s="5"/>
      <c r="S30" s="3"/>
    </row>
    <row r="31" spans="1:23" x14ac:dyDescent="0.25">
      <c r="A31" s="20"/>
      <c r="B31" s="6"/>
      <c r="C31" s="6"/>
      <c r="D31" s="6"/>
      <c r="E31" s="6"/>
      <c r="F31" s="6"/>
      <c r="G31" s="6"/>
      <c r="H31" s="6"/>
      <c r="I31" s="6"/>
      <c r="J31" s="6"/>
      <c r="K31" s="6"/>
      <c r="L31" s="6"/>
      <c r="M31" s="6"/>
      <c r="N31" s="6"/>
      <c r="O31" s="6"/>
      <c r="P31" s="6"/>
      <c r="Q31" s="6"/>
      <c r="R31" s="6"/>
      <c r="S31" s="7"/>
    </row>
  </sheetData>
  <mergeCells count="30">
    <mergeCell ref="E23:G23"/>
    <mergeCell ref="M23:N23"/>
    <mergeCell ref="O7:S9"/>
    <mergeCell ref="M13:N13"/>
    <mergeCell ref="M20:N20"/>
    <mergeCell ref="M7:M9"/>
    <mergeCell ref="R12:S12"/>
    <mergeCell ref="R14:S15"/>
    <mergeCell ref="R19:S19"/>
    <mergeCell ref="E20:G20"/>
    <mergeCell ref="R21:S22"/>
    <mergeCell ref="E13:G13"/>
    <mergeCell ref="E16:G16"/>
    <mergeCell ref="M16:N16"/>
    <mergeCell ref="K7:K9"/>
    <mergeCell ref="L7:L9"/>
    <mergeCell ref="K2:L2"/>
    <mergeCell ref="A4:A6"/>
    <mergeCell ref="A7:A9"/>
    <mergeCell ref="B2:D2"/>
    <mergeCell ref="E2:G2"/>
    <mergeCell ref="H2:J2"/>
    <mergeCell ref="K4:K6"/>
    <mergeCell ref="L4:L6"/>
    <mergeCell ref="R26:S26"/>
    <mergeCell ref="E27:G27"/>
    <mergeCell ref="M27:N27"/>
    <mergeCell ref="R28:S29"/>
    <mergeCell ref="E30:G30"/>
    <mergeCell ref="M30:N3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topLeftCell="A16" zoomScale="80" zoomScaleNormal="80" workbookViewId="0">
      <selection activeCell="I35" sqref="I35"/>
    </sheetView>
  </sheetViews>
  <sheetFormatPr defaultRowHeight="15" x14ac:dyDescent="0.25"/>
  <cols>
    <col min="1" max="1" width="21.28515625" customWidth="1"/>
    <col min="2" max="2" width="2" bestFit="1" customWidth="1"/>
    <col min="3" max="3" width="36.5703125" customWidth="1"/>
    <col min="4" max="4" width="2" bestFit="1" customWidth="1"/>
    <col min="5" max="5" width="45.7109375" customWidth="1"/>
    <col min="6" max="6" width="2" bestFit="1" customWidth="1"/>
    <col min="7" max="7" width="14.85546875" customWidth="1"/>
  </cols>
  <sheetData>
    <row r="1" spans="1:15" x14ac:dyDescent="0.25">
      <c r="C1" t="s">
        <v>21</v>
      </c>
      <c r="E1" t="s">
        <v>20</v>
      </c>
      <c r="G1" t="s">
        <v>15</v>
      </c>
    </row>
    <row r="2" spans="1:15" x14ac:dyDescent="0.25">
      <c r="A2" t="s">
        <v>72</v>
      </c>
      <c r="B2" s="2" t="s">
        <v>16</v>
      </c>
      <c r="C2" s="30" t="s">
        <v>125</v>
      </c>
      <c r="D2" s="2" t="s">
        <v>16</v>
      </c>
      <c r="E2" s="30" t="s">
        <v>140</v>
      </c>
      <c r="F2" s="2" t="s">
        <v>16</v>
      </c>
      <c r="G2" s="91">
        <f>0.971-(6/10*0.918+4/10*1)</f>
        <v>2.0199999999999996E-2</v>
      </c>
      <c r="H2" t="s">
        <v>22</v>
      </c>
      <c r="J2" s="4" t="s">
        <v>35</v>
      </c>
      <c r="K2" s="14"/>
      <c r="L2" s="14"/>
      <c r="M2" s="14"/>
      <c r="N2" s="15"/>
    </row>
    <row r="3" spans="1:15" x14ac:dyDescent="0.25">
      <c r="E3" s="90" t="s">
        <v>139</v>
      </c>
      <c r="J3" s="16"/>
      <c r="K3" s="5"/>
      <c r="L3" s="5"/>
      <c r="M3" s="5"/>
      <c r="N3" s="3"/>
    </row>
    <row r="4" spans="1:15" x14ac:dyDescent="0.25">
      <c r="A4" t="s">
        <v>73</v>
      </c>
      <c r="B4" t="s">
        <v>16</v>
      </c>
      <c r="C4" s="30" t="s">
        <v>126</v>
      </c>
      <c r="D4" t="s">
        <v>16</v>
      </c>
      <c r="E4" s="30" t="s">
        <v>191</v>
      </c>
      <c r="F4" t="s">
        <v>16</v>
      </c>
      <c r="G4" s="91">
        <f>0.971-(3/10*0.918+3/10*0.918+4/10*0.811)</f>
        <v>9.5799999999999996E-2</v>
      </c>
      <c r="H4" t="s">
        <v>22</v>
      </c>
      <c r="J4" s="16"/>
      <c r="K4" s="5" t="s">
        <v>36</v>
      </c>
      <c r="L4" s="5"/>
      <c r="M4" s="5" t="s">
        <v>40</v>
      </c>
      <c r="N4" s="3"/>
    </row>
    <row r="5" spans="1:15" x14ac:dyDescent="0.25">
      <c r="J5" s="16"/>
      <c r="K5" s="5" t="s">
        <v>39</v>
      </c>
      <c r="L5" s="5"/>
      <c r="M5" s="5" t="s">
        <v>42</v>
      </c>
      <c r="N5" s="3"/>
    </row>
    <row r="6" spans="1:15" x14ac:dyDescent="0.25">
      <c r="A6" t="s">
        <v>74</v>
      </c>
      <c r="B6" t="s">
        <v>16</v>
      </c>
      <c r="C6" s="30" t="s">
        <v>135</v>
      </c>
      <c r="D6" t="s">
        <v>16</v>
      </c>
      <c r="E6" s="30" t="s">
        <v>141</v>
      </c>
      <c r="F6" t="s">
        <v>16</v>
      </c>
      <c r="G6" s="91">
        <f>0.971-(5/10*0.722+5/10*0.971)</f>
        <v>0.12449999999999994</v>
      </c>
      <c r="H6" t="s">
        <v>22</v>
      </c>
      <c r="J6" s="16"/>
      <c r="K6" s="5" t="s">
        <v>41</v>
      </c>
      <c r="L6" s="5"/>
      <c r="M6" s="5" t="s">
        <v>44</v>
      </c>
      <c r="N6" s="3"/>
    </row>
    <row r="7" spans="1:15" x14ac:dyDescent="0.25">
      <c r="J7" s="16"/>
      <c r="K7" s="5" t="s">
        <v>43</v>
      </c>
      <c r="L7" s="5"/>
      <c r="M7" s="5" t="s">
        <v>46</v>
      </c>
      <c r="N7" s="3"/>
    </row>
    <row r="8" spans="1:15" x14ac:dyDescent="0.25">
      <c r="A8" t="s">
        <v>23</v>
      </c>
      <c r="J8" s="16"/>
      <c r="K8" s="5" t="s">
        <v>45</v>
      </c>
      <c r="L8" s="5"/>
      <c r="M8" s="5" t="s">
        <v>38</v>
      </c>
      <c r="N8" s="3"/>
    </row>
    <row r="9" spans="1:15" x14ac:dyDescent="0.25">
      <c r="A9" t="s">
        <v>142</v>
      </c>
      <c r="J9" s="16"/>
      <c r="K9" s="5" t="s">
        <v>37</v>
      </c>
      <c r="L9" s="5"/>
      <c r="M9" s="5" t="s">
        <v>47</v>
      </c>
      <c r="N9" s="3"/>
    </row>
    <row r="10" spans="1:15" x14ac:dyDescent="0.25">
      <c r="A10" t="s">
        <v>72</v>
      </c>
      <c r="B10" s="2" t="s">
        <v>16</v>
      </c>
      <c r="C10" s="30" t="s">
        <v>144</v>
      </c>
      <c r="D10" s="2" t="s">
        <v>16</v>
      </c>
      <c r="E10" s="30" t="s">
        <v>149</v>
      </c>
      <c r="F10" s="2" t="s">
        <v>16</v>
      </c>
      <c r="G10" s="35">
        <f>0.722-(3/5*0+2/5*1)</f>
        <v>0.32199999999999995</v>
      </c>
      <c r="H10" t="s">
        <v>22</v>
      </c>
      <c r="J10" s="16"/>
      <c r="K10" s="5"/>
      <c r="L10" s="5"/>
      <c r="M10" s="5"/>
      <c r="N10" s="3"/>
    </row>
    <row r="11" spans="1:15" x14ac:dyDescent="0.25">
      <c r="E11" s="90" t="s">
        <v>161</v>
      </c>
      <c r="I11" s="98" t="s">
        <v>163</v>
      </c>
      <c r="J11" s="16"/>
      <c r="K11" s="5"/>
      <c r="L11" s="5"/>
      <c r="M11" s="5"/>
      <c r="N11" s="3"/>
    </row>
    <row r="12" spans="1:15" x14ac:dyDescent="0.25">
      <c r="A12" t="s">
        <v>73</v>
      </c>
      <c r="B12" s="2" t="s">
        <v>16</v>
      </c>
      <c r="C12" s="30" t="s">
        <v>150</v>
      </c>
      <c r="D12" s="2" t="s">
        <v>16</v>
      </c>
      <c r="E12" s="30" t="s">
        <v>153</v>
      </c>
      <c r="F12" s="2" t="s">
        <v>16</v>
      </c>
      <c r="G12" s="35">
        <f>0.722-(2/5*1+2/5*0+1/5*0)</f>
        <v>0.32199999999999995</v>
      </c>
      <c r="H12" t="s">
        <v>22</v>
      </c>
      <c r="J12" s="44" t="s">
        <v>48</v>
      </c>
      <c r="K12" s="6"/>
      <c r="L12" s="6"/>
      <c r="M12" s="6"/>
      <c r="N12" s="7"/>
    </row>
    <row r="13" spans="1:15" x14ac:dyDescent="0.25">
      <c r="A13" t="s">
        <v>143</v>
      </c>
    </row>
    <row r="14" spans="1:15" x14ac:dyDescent="0.25">
      <c r="A14" t="s">
        <v>72</v>
      </c>
      <c r="B14" s="2" t="s">
        <v>16</v>
      </c>
      <c r="C14" s="30" t="s">
        <v>154</v>
      </c>
      <c r="D14" s="2" t="s">
        <v>16</v>
      </c>
      <c r="E14" s="77" t="s">
        <v>158</v>
      </c>
      <c r="F14" s="2" t="s">
        <v>16</v>
      </c>
      <c r="G14" s="91">
        <f>0.971-(3/5*0.918+2/5*1)</f>
        <v>2.0199999999999996E-2</v>
      </c>
      <c r="H14" t="s">
        <v>22</v>
      </c>
      <c r="J14" t="s">
        <v>127</v>
      </c>
      <c r="K14" s="89">
        <f>(-4/10*LOG(4/10,2)-6/10*LOG(6/10,2))</f>
        <v>0.97095059445466858</v>
      </c>
    </row>
    <row r="15" spans="1:15" x14ac:dyDescent="0.25">
      <c r="J15" t="s">
        <v>128</v>
      </c>
      <c r="K15" s="89">
        <f>-2/6*LOG(2/6,2)-4/6*LOG(4/6,2)</f>
        <v>0.91829583405448956</v>
      </c>
      <c r="M15" t="s">
        <v>131</v>
      </c>
      <c r="O15" s="89">
        <f>-2/3*LOG(2/3,2)-1/3*LOG(1/3,2)</f>
        <v>0.91829583405448956</v>
      </c>
    </row>
    <row r="16" spans="1:15" x14ac:dyDescent="0.25">
      <c r="A16" t="s">
        <v>73</v>
      </c>
      <c r="B16" s="2" t="s">
        <v>16</v>
      </c>
      <c r="C16" s="30" t="s">
        <v>155</v>
      </c>
      <c r="D16" s="2" t="s">
        <v>16</v>
      </c>
      <c r="E16" s="77" t="s">
        <v>159</v>
      </c>
      <c r="F16" s="2" t="s">
        <v>16</v>
      </c>
      <c r="G16" s="91">
        <f>0.971-(1/5*0+1/5*0+3/5*0.918)</f>
        <v>0.42020000000000002</v>
      </c>
      <c r="H16" t="s">
        <v>22</v>
      </c>
      <c r="J16" t="s">
        <v>129</v>
      </c>
      <c r="K16" s="89">
        <f>-2/4*LOG(2/4,2)-2/4*LOG(2/4,2)</f>
        <v>1</v>
      </c>
      <c r="M16" t="s">
        <v>132</v>
      </c>
      <c r="O16" s="89">
        <f>-1/3*LOG(1/3,2)-2/3*LOG(2/3,2)</f>
        <v>0.91829583405448956</v>
      </c>
    </row>
    <row r="17" spans="3:19" x14ac:dyDescent="0.25">
      <c r="J17" t="s">
        <v>130</v>
      </c>
      <c r="L17" s="89">
        <f>6/10*K15+4/10*K16</f>
        <v>0.95097750043269369</v>
      </c>
      <c r="M17" t="s">
        <v>133</v>
      </c>
      <c r="O17" s="89">
        <f>-1/4*LOG(1/4,2)-3/4*LOG(3/4,2)</f>
        <v>0.81127812445913283</v>
      </c>
    </row>
    <row r="18" spans="3:19" x14ac:dyDescent="0.25">
      <c r="C18" s="188" t="s">
        <v>24</v>
      </c>
      <c r="D18" s="188"/>
      <c r="E18" s="189"/>
      <c r="F18" s="184" t="s">
        <v>160</v>
      </c>
      <c r="G18" s="185"/>
      <c r="M18" t="s">
        <v>134</v>
      </c>
      <c r="O18" s="89">
        <f>3/10*O15+3/10*O16+4/10*O17</f>
        <v>0.87548875021634687</v>
      </c>
    </row>
    <row r="19" spans="3:19" x14ac:dyDescent="0.25">
      <c r="F19" s="186"/>
      <c r="G19" s="187"/>
    </row>
    <row r="20" spans="3:19" x14ac:dyDescent="0.25">
      <c r="M20" t="s">
        <v>136</v>
      </c>
      <c r="O20" s="89">
        <f>-(1/5)*LOG(1/5,2)-(4/5)*LOG(4/5,2)</f>
        <v>0.72192809488736231</v>
      </c>
    </row>
    <row r="21" spans="3:19" x14ac:dyDescent="0.25">
      <c r="C21" t="s">
        <v>80</v>
      </c>
      <c r="H21" s="188" t="s">
        <v>9</v>
      </c>
      <c r="I21" s="188"/>
      <c r="J21" s="190" t="s">
        <v>59</v>
      </c>
      <c r="M21" t="s">
        <v>137</v>
      </c>
      <c r="O21" s="89">
        <f>-3/5*LOG(3/5,2)-2/5*LOG(2/5,2)</f>
        <v>0.97095059445466858</v>
      </c>
    </row>
    <row r="22" spans="3:19" x14ac:dyDescent="0.25">
      <c r="C22" s="178"/>
      <c r="D22" s="179"/>
      <c r="E22" s="180"/>
      <c r="J22" s="191"/>
      <c r="M22" t="s">
        <v>138</v>
      </c>
      <c r="O22" s="89">
        <f>5/10*O20+5/10*O21</f>
        <v>0.84643934467101545</v>
      </c>
    </row>
    <row r="23" spans="3:19" x14ac:dyDescent="0.25">
      <c r="C23" s="181"/>
      <c r="D23" s="182"/>
      <c r="E23" s="183"/>
    </row>
    <row r="24" spans="3:19" x14ac:dyDescent="0.25">
      <c r="C24" s="181"/>
      <c r="D24" s="182"/>
      <c r="E24" s="183"/>
      <c r="H24" s="188" t="s">
        <v>10</v>
      </c>
      <c r="I24" s="188"/>
      <c r="J24" s="190" t="s">
        <v>60</v>
      </c>
      <c r="M24" s="89"/>
    </row>
    <row r="25" spans="3:19" x14ac:dyDescent="0.25">
      <c r="C25" s="181"/>
      <c r="D25" s="182"/>
      <c r="E25" s="183"/>
      <c r="J25" s="191"/>
    </row>
    <row r="26" spans="3:19" x14ac:dyDescent="0.25">
      <c r="C26" s="181"/>
      <c r="D26" s="182"/>
      <c r="E26" s="183"/>
    </row>
    <row r="27" spans="3:19" x14ac:dyDescent="0.25">
      <c r="C27" s="181"/>
      <c r="D27" s="182"/>
      <c r="E27" s="183"/>
      <c r="H27" s="188" t="s">
        <v>78</v>
      </c>
      <c r="I27" s="188"/>
      <c r="J27" s="190" t="s">
        <v>60</v>
      </c>
    </row>
    <row r="28" spans="3:19" x14ac:dyDescent="0.25">
      <c r="C28" s="181"/>
      <c r="D28" s="182"/>
      <c r="E28" s="183"/>
      <c r="J28" s="191"/>
    </row>
    <row r="29" spans="3:19" x14ac:dyDescent="0.25">
      <c r="C29" s="181"/>
      <c r="D29" s="182"/>
      <c r="E29" s="183"/>
    </row>
    <row r="30" spans="3:19" ht="15.75" thickBot="1" x14ac:dyDescent="0.3">
      <c r="C30" s="181"/>
      <c r="D30" s="182"/>
      <c r="E30" s="183"/>
    </row>
    <row r="31" spans="3:19" ht="32.25" thickBot="1" x14ac:dyDescent="0.3">
      <c r="C31" s="181"/>
      <c r="D31" s="182"/>
      <c r="E31" s="183"/>
      <c r="H31" s="94" t="s">
        <v>58</v>
      </c>
      <c r="I31" s="236" t="s">
        <v>61</v>
      </c>
      <c r="J31" s="236" t="s">
        <v>62</v>
      </c>
      <c r="K31" s="236" t="s">
        <v>63</v>
      </c>
      <c r="M31" t="s">
        <v>142</v>
      </c>
      <c r="O31" t="s">
        <v>145</v>
      </c>
      <c r="R31" t="s">
        <v>146</v>
      </c>
      <c r="S31" s="89">
        <f>-4/5*LOG(4/5,2)-1/5*LOG(1/5,2)</f>
        <v>0.72192809488736231</v>
      </c>
    </row>
    <row r="32" spans="3:19" ht="16.5" thickBot="1" x14ac:dyDescent="0.3">
      <c r="C32" s="181"/>
      <c r="D32" s="182"/>
      <c r="E32" s="183"/>
      <c r="H32" s="95" t="s">
        <v>59</v>
      </c>
      <c r="I32" s="92" t="s">
        <v>64</v>
      </c>
      <c r="J32" s="92" t="s">
        <v>65</v>
      </c>
      <c r="K32" s="92" t="s">
        <v>60</v>
      </c>
      <c r="M32" t="s">
        <v>72</v>
      </c>
      <c r="O32" t="s">
        <v>144</v>
      </c>
      <c r="R32" t="s">
        <v>147</v>
      </c>
      <c r="S32">
        <v>0</v>
      </c>
    </row>
    <row r="33" spans="3:19" ht="16.5" thickBot="1" x14ac:dyDescent="0.3">
      <c r="C33" s="181"/>
      <c r="D33" s="182"/>
      <c r="E33" s="183"/>
      <c r="H33" s="95" t="s">
        <v>59</v>
      </c>
      <c r="I33" s="92" t="s">
        <v>66</v>
      </c>
      <c r="J33" s="92" t="s">
        <v>67</v>
      </c>
      <c r="K33" s="92" t="s">
        <v>60</v>
      </c>
      <c r="R33" t="s">
        <v>148</v>
      </c>
      <c r="S33">
        <f>-1/2*LOG(1/2,2)-1/2*LOG(1/2,2)</f>
        <v>1</v>
      </c>
    </row>
    <row r="34" spans="3:19" ht="16.5" thickBot="1" x14ac:dyDescent="0.3">
      <c r="C34" s="181"/>
      <c r="D34" s="182"/>
      <c r="E34" s="183"/>
      <c r="H34" s="95" t="s">
        <v>59</v>
      </c>
      <c r="I34" s="92" t="s">
        <v>68</v>
      </c>
      <c r="J34" s="92" t="s">
        <v>65</v>
      </c>
      <c r="K34" s="92" t="s">
        <v>60</v>
      </c>
      <c r="M34" t="s">
        <v>73</v>
      </c>
      <c r="O34" t="s">
        <v>150</v>
      </c>
      <c r="R34" t="s">
        <v>148</v>
      </c>
      <c r="S34">
        <f>-1/2*LOG(1/2,2)-1/2*LOG(1/2,2)</f>
        <v>1</v>
      </c>
    </row>
    <row r="35" spans="3:19" ht="16.5" thickBot="1" x14ac:dyDescent="0.3">
      <c r="C35" s="181"/>
      <c r="D35" s="182"/>
      <c r="E35" s="183"/>
      <c r="H35" s="95" t="s">
        <v>59</v>
      </c>
      <c r="I35" s="92" t="s">
        <v>64</v>
      </c>
      <c r="J35" s="92" t="s">
        <v>67</v>
      </c>
      <c r="K35" s="92" t="s">
        <v>59</v>
      </c>
      <c r="R35" t="s">
        <v>151</v>
      </c>
      <c r="S35">
        <v>0</v>
      </c>
    </row>
    <row r="36" spans="3:19" ht="16.5" thickBot="1" x14ac:dyDescent="0.3">
      <c r="C36" s="181"/>
      <c r="D36" s="182"/>
      <c r="E36" s="183"/>
      <c r="H36" s="95" t="s">
        <v>60</v>
      </c>
      <c r="I36" s="92" t="s">
        <v>68</v>
      </c>
      <c r="J36" s="92" t="s">
        <v>67</v>
      </c>
      <c r="K36" s="92" t="s">
        <v>59</v>
      </c>
      <c r="R36" t="s">
        <v>152</v>
      </c>
      <c r="S36">
        <v>0</v>
      </c>
    </row>
    <row r="37" spans="3:19" ht="16.5" thickBot="1" x14ac:dyDescent="0.3">
      <c r="C37" s="181"/>
      <c r="D37" s="182"/>
      <c r="E37" s="183"/>
      <c r="G37" s="97" t="s">
        <v>162</v>
      </c>
      <c r="H37" s="95" t="s">
        <v>60</v>
      </c>
      <c r="I37" s="92" t="s">
        <v>68</v>
      </c>
      <c r="J37" s="92" t="s">
        <v>65</v>
      </c>
      <c r="K37" s="92" t="s">
        <v>60</v>
      </c>
      <c r="M37" t="s">
        <v>143</v>
      </c>
      <c r="O37" t="s">
        <v>145</v>
      </c>
      <c r="R37" t="s">
        <v>137</v>
      </c>
      <c r="S37" s="89">
        <f>-3/5*LOG(3/5,2)-2/5*LOG(2/5,2)</f>
        <v>0.97095059445466858</v>
      </c>
    </row>
    <row r="38" spans="3:19" ht="16.5" thickBot="1" x14ac:dyDescent="0.3">
      <c r="C38" s="181"/>
      <c r="D38" s="182"/>
      <c r="E38" s="183"/>
      <c r="H38" s="95" t="s">
        <v>59</v>
      </c>
      <c r="I38" s="92" t="s">
        <v>66</v>
      </c>
      <c r="J38" s="92" t="s">
        <v>67</v>
      </c>
      <c r="K38" s="92" t="s">
        <v>59</v>
      </c>
      <c r="M38" t="s">
        <v>72</v>
      </c>
      <c r="O38" t="s">
        <v>154</v>
      </c>
      <c r="R38" t="s">
        <v>131</v>
      </c>
      <c r="S38" s="89">
        <f>-2/3*LOG(2/3,2)-1/3*LOG(1/3,2)</f>
        <v>0.91829583405448956</v>
      </c>
    </row>
    <row r="39" spans="3:19" ht="16.5" thickBot="1" x14ac:dyDescent="0.3">
      <c r="C39" s="181"/>
      <c r="D39" s="182"/>
      <c r="E39" s="183"/>
      <c r="H39" s="95" t="s">
        <v>60</v>
      </c>
      <c r="I39" s="92" t="s">
        <v>66</v>
      </c>
      <c r="J39" s="92" t="s">
        <v>67</v>
      </c>
      <c r="K39" s="92" t="s">
        <v>60</v>
      </c>
      <c r="R39" t="s">
        <v>148</v>
      </c>
      <c r="S39">
        <f>-1/2*LOG(1/2,2)-1/2*LOG(1/2,2)</f>
        <v>1</v>
      </c>
    </row>
    <row r="40" spans="3:19" ht="16.5" thickBot="1" x14ac:dyDescent="0.3">
      <c r="C40" s="181"/>
      <c r="D40" s="182"/>
      <c r="E40" s="183"/>
      <c r="H40" s="96" t="s">
        <v>60</v>
      </c>
      <c r="I40" s="93" t="s">
        <v>64</v>
      </c>
      <c r="J40" s="93" t="s">
        <v>65</v>
      </c>
      <c r="K40" s="93" t="s">
        <v>59</v>
      </c>
      <c r="M40" t="s">
        <v>73</v>
      </c>
      <c r="O40" t="s">
        <v>155</v>
      </c>
      <c r="R40" t="s">
        <v>156</v>
      </c>
      <c r="S40">
        <v>0</v>
      </c>
    </row>
    <row r="41" spans="3:19" ht="16.5" thickBot="1" x14ac:dyDescent="0.3">
      <c r="C41" s="233"/>
      <c r="D41" s="234"/>
      <c r="E41" s="235"/>
      <c r="H41" s="94" t="s">
        <v>59</v>
      </c>
      <c r="I41" s="94" t="s">
        <v>66</v>
      </c>
      <c r="J41" s="94" t="s">
        <v>65</v>
      </c>
      <c r="K41" s="94" t="s">
        <v>60</v>
      </c>
      <c r="R41" t="s">
        <v>156</v>
      </c>
      <c r="S41">
        <v>0</v>
      </c>
    </row>
    <row r="42" spans="3:19" x14ac:dyDescent="0.25">
      <c r="R42" t="s">
        <v>157</v>
      </c>
      <c r="S42" s="89">
        <f>-1/3*LOG(1/3,2)-2/3*LOG(2/3,2)</f>
        <v>0.91829583405448956</v>
      </c>
    </row>
  </sheetData>
  <mergeCells count="9">
    <mergeCell ref="F18:G19"/>
    <mergeCell ref="C18:E18"/>
    <mergeCell ref="H21:I21"/>
    <mergeCell ref="J21:J22"/>
    <mergeCell ref="H24:I24"/>
    <mergeCell ref="J24:J25"/>
    <mergeCell ref="H27:I27"/>
    <mergeCell ref="J27:J28"/>
    <mergeCell ref="C22:E41"/>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85"/>
  <sheetViews>
    <sheetView tabSelected="1" workbookViewId="0">
      <selection activeCell="N73" sqref="N73"/>
    </sheetView>
  </sheetViews>
  <sheetFormatPr defaultRowHeight="15" x14ac:dyDescent="0.25"/>
  <cols>
    <col min="1" max="1" width="14.140625" customWidth="1"/>
    <col min="2" max="6" width="9.140625" customWidth="1"/>
    <col min="8" max="12" width="9.140625" customWidth="1"/>
    <col min="14" max="14" width="36.5703125" customWidth="1"/>
  </cols>
  <sheetData>
    <row r="2" spans="1:14" ht="15" customHeight="1" x14ac:dyDescent="0.25">
      <c r="B2" s="192" t="s">
        <v>57</v>
      </c>
      <c r="C2" s="193"/>
      <c r="D2" s="193"/>
      <c r="E2" s="193"/>
      <c r="F2" s="193"/>
      <c r="G2" s="193"/>
      <c r="H2" s="193"/>
      <c r="I2" s="193"/>
      <c r="J2" s="193"/>
      <c r="K2" s="193"/>
      <c r="L2" s="193"/>
      <c r="M2" s="193"/>
      <c r="N2" s="194"/>
    </row>
    <row r="3" spans="1:14" x14ac:dyDescent="0.25">
      <c r="B3" s="195"/>
      <c r="C3" s="196"/>
      <c r="D3" s="196"/>
      <c r="E3" s="196"/>
      <c r="F3" s="196"/>
      <c r="G3" s="196"/>
      <c r="H3" s="196"/>
      <c r="I3" s="196"/>
      <c r="J3" s="196"/>
      <c r="K3" s="196"/>
      <c r="L3" s="196"/>
      <c r="M3" s="196"/>
      <c r="N3" s="197"/>
    </row>
    <row r="4" spans="1:14" x14ac:dyDescent="0.25">
      <c r="B4" s="198"/>
      <c r="C4" s="199"/>
      <c r="D4" s="199"/>
      <c r="E4" s="199"/>
      <c r="F4" s="199"/>
      <c r="G4" s="199"/>
      <c r="H4" s="199"/>
      <c r="I4" s="199"/>
      <c r="J4" s="199"/>
      <c r="K4" s="199"/>
      <c r="L4" s="199"/>
      <c r="M4" s="199"/>
      <c r="N4" s="200"/>
    </row>
    <row r="5" spans="1:14" x14ac:dyDescent="0.25">
      <c r="B5" s="36"/>
      <c r="C5" s="36"/>
      <c r="D5" s="36"/>
      <c r="E5" s="36"/>
      <c r="F5" s="36"/>
      <c r="G5" s="36"/>
      <c r="H5" s="36"/>
      <c r="I5" s="36"/>
      <c r="J5" s="36"/>
      <c r="K5" s="36"/>
      <c r="L5" s="36"/>
      <c r="M5" s="36"/>
      <c r="N5" s="36"/>
    </row>
    <row r="6" spans="1:14" x14ac:dyDescent="0.25">
      <c r="A6" s="1" t="s">
        <v>26</v>
      </c>
    </row>
    <row r="7" spans="1:14" x14ac:dyDescent="0.25">
      <c r="B7" s="201" t="s">
        <v>30</v>
      </c>
      <c r="C7" s="201"/>
      <c r="D7" s="201"/>
      <c r="E7" s="201"/>
      <c r="F7" s="201"/>
      <c r="H7" s="201" t="s">
        <v>31</v>
      </c>
      <c r="I7" s="201"/>
      <c r="J7" s="201"/>
      <c r="K7" s="201"/>
      <c r="L7" s="201"/>
      <c r="N7" t="s">
        <v>25</v>
      </c>
    </row>
    <row r="8" spans="1:14" x14ac:dyDescent="0.25">
      <c r="A8" t="s">
        <v>29</v>
      </c>
      <c r="B8" s="137" t="str">
        <f>IF(NOT(ISBLANK('1R'!G2)),'1R'!G2,"")</f>
        <v>IF … THEN …</v>
      </c>
      <c r="C8" s="202"/>
      <c r="D8" s="202"/>
      <c r="E8" s="202"/>
      <c r="F8" s="138"/>
      <c r="H8" s="55" t="s">
        <v>164</v>
      </c>
      <c r="I8" s="56"/>
      <c r="J8" s="56"/>
      <c r="K8" s="56"/>
      <c r="L8" s="57"/>
      <c r="N8" s="100" t="s">
        <v>167</v>
      </c>
    </row>
    <row r="9" spans="1:14" x14ac:dyDescent="0.25">
      <c r="B9" s="139" t="str">
        <f>IF(NOT(ISBLANK('1R'!G3)),'1R'!G3,"")</f>
        <v>IF ptransport= poor THEN carsharing=no</v>
      </c>
      <c r="C9" s="203"/>
      <c r="D9" s="203"/>
      <c r="E9" s="203"/>
      <c r="F9" s="140"/>
      <c r="H9" s="58"/>
      <c r="I9" s="59" t="s">
        <v>64</v>
      </c>
      <c r="J9" s="59" t="s">
        <v>165</v>
      </c>
      <c r="K9" s="59"/>
      <c r="L9" s="60"/>
      <c r="N9" s="101" t="s">
        <v>168</v>
      </c>
    </row>
    <row r="10" spans="1:14" x14ac:dyDescent="0.25">
      <c r="B10" s="139" t="str">
        <f>IF(NOT(ISBLANK('1R'!G4)),'1R'!G4,"")</f>
        <v>IF ptransport= fine THEN carsharing=yes</v>
      </c>
      <c r="C10" s="203"/>
      <c r="D10" s="203"/>
      <c r="E10" s="203"/>
      <c r="F10" s="140"/>
      <c r="H10" s="58"/>
      <c r="I10" s="59" t="s">
        <v>66</v>
      </c>
      <c r="J10" s="59" t="s">
        <v>166</v>
      </c>
      <c r="K10" s="59"/>
      <c r="L10" s="60"/>
      <c r="N10" s="101" t="s">
        <v>169</v>
      </c>
    </row>
    <row r="11" spans="1:14" x14ac:dyDescent="0.25">
      <c r="B11" s="139" t="str">
        <f>IF(NOT(ISBLANK('1R'!G5)),'1R'!G5,"")</f>
        <v/>
      </c>
      <c r="C11" s="203"/>
      <c r="D11" s="203"/>
      <c r="E11" s="203"/>
      <c r="F11" s="140"/>
      <c r="H11" s="58"/>
      <c r="I11" s="59" t="s">
        <v>68</v>
      </c>
      <c r="J11" s="59" t="s">
        <v>166</v>
      </c>
      <c r="K11" s="59"/>
      <c r="L11" s="60"/>
      <c r="N11" s="101" t="s">
        <v>170</v>
      </c>
    </row>
    <row r="12" spans="1:14" x14ac:dyDescent="0.25">
      <c r="B12" s="139" t="str">
        <f>IF(NOT(ISBLANK('1R'!G6)),'1R'!G6,"")</f>
        <v/>
      </c>
      <c r="C12" s="203"/>
      <c r="D12" s="203"/>
      <c r="E12" s="203"/>
      <c r="F12" s="140"/>
      <c r="H12" s="58"/>
      <c r="I12" s="59"/>
      <c r="J12" s="59"/>
      <c r="K12" s="59"/>
      <c r="L12" s="60"/>
      <c r="N12" s="101" t="s">
        <v>171</v>
      </c>
    </row>
    <row r="13" spans="1:14" x14ac:dyDescent="0.25">
      <c r="B13" s="141" t="str">
        <f>IF(NOT(ISBLANK('1R'!G7)),'1R'!G7,"")</f>
        <v/>
      </c>
      <c r="C13" s="206"/>
      <c r="D13" s="206"/>
      <c r="E13" s="206"/>
      <c r="F13" s="142"/>
      <c r="H13" s="61"/>
      <c r="I13" s="62"/>
      <c r="J13" s="62"/>
      <c r="K13" s="62"/>
      <c r="L13" s="63"/>
      <c r="N13" s="102"/>
    </row>
    <row r="15" spans="1:14" x14ac:dyDescent="0.25">
      <c r="A15" s="188" t="s">
        <v>28</v>
      </c>
      <c r="B15" s="188"/>
      <c r="C15" s="99" t="s">
        <v>95</v>
      </c>
      <c r="I15" s="99" t="s">
        <v>95</v>
      </c>
      <c r="N15" s="204" t="s">
        <v>173</v>
      </c>
    </row>
    <row r="16" spans="1:14" x14ac:dyDescent="0.25">
      <c r="N16" s="205"/>
    </row>
    <row r="17" spans="1:14" x14ac:dyDescent="0.25">
      <c r="C17" s="38" t="s">
        <v>32</v>
      </c>
      <c r="E17" s="38" t="s">
        <v>33</v>
      </c>
      <c r="I17" s="38" t="s">
        <v>32</v>
      </c>
      <c r="K17" s="38" t="s">
        <v>33</v>
      </c>
    </row>
    <row r="18" spans="1:14" ht="15" customHeight="1" x14ac:dyDescent="0.25">
      <c r="A18" s="37" t="s">
        <v>18</v>
      </c>
      <c r="C18" s="103" t="s">
        <v>59</v>
      </c>
      <c r="E18" s="114" t="s">
        <v>172</v>
      </c>
      <c r="I18" s="103" t="s">
        <v>59</v>
      </c>
      <c r="K18" s="114" t="s">
        <v>174</v>
      </c>
      <c r="N18" s="222" t="s">
        <v>175</v>
      </c>
    </row>
    <row r="19" spans="1:14" x14ac:dyDescent="0.25">
      <c r="A19" s="37" t="s">
        <v>19</v>
      </c>
      <c r="C19" s="103" t="s">
        <v>59</v>
      </c>
      <c r="E19" s="114" t="s">
        <v>172</v>
      </c>
      <c r="I19" s="103" t="s">
        <v>60</v>
      </c>
      <c r="K19" s="114" t="s">
        <v>108</v>
      </c>
      <c r="N19" s="223"/>
    </row>
    <row r="20" spans="1:14" x14ac:dyDescent="0.25">
      <c r="A20" s="37" t="s">
        <v>79</v>
      </c>
      <c r="C20" s="103" t="s">
        <v>59</v>
      </c>
      <c r="E20" s="114" t="s">
        <v>172</v>
      </c>
      <c r="I20" s="103" t="s">
        <v>60</v>
      </c>
      <c r="K20" s="114" t="s">
        <v>108</v>
      </c>
      <c r="N20" s="223"/>
    </row>
    <row r="21" spans="1:14" x14ac:dyDescent="0.25">
      <c r="N21" s="224"/>
    </row>
    <row r="22" spans="1:14" x14ac:dyDescent="0.25">
      <c r="A22" s="1" t="s">
        <v>27</v>
      </c>
    </row>
    <row r="23" spans="1:14" x14ac:dyDescent="0.25">
      <c r="B23" s="201" t="s">
        <v>30</v>
      </c>
      <c r="C23" s="201"/>
      <c r="D23" s="201"/>
      <c r="E23" s="201"/>
      <c r="F23" s="201"/>
      <c r="H23" s="201" t="s">
        <v>31</v>
      </c>
      <c r="I23" s="201"/>
      <c r="J23" s="201"/>
      <c r="K23" s="201"/>
      <c r="L23" s="201"/>
      <c r="N23" t="s">
        <v>25</v>
      </c>
    </row>
    <row r="24" spans="1:14" ht="17.25" customHeight="1" thickBot="1" x14ac:dyDescent="0.3">
      <c r="A24" t="s">
        <v>29</v>
      </c>
      <c r="B24" s="79"/>
      <c r="C24" s="80"/>
      <c r="D24" s="80"/>
      <c r="E24" s="80"/>
      <c r="F24" s="81"/>
      <c r="H24" s="79" t="s">
        <v>176</v>
      </c>
      <c r="I24" s="80"/>
      <c r="J24" s="80"/>
      <c r="K24" s="80"/>
      <c r="L24" s="81"/>
      <c r="N24" s="207" t="s">
        <v>190</v>
      </c>
    </row>
    <row r="25" spans="1:14" ht="16.5" thickBot="1" x14ac:dyDescent="0.3">
      <c r="B25" s="155" t="s">
        <v>58</v>
      </c>
      <c r="C25" s="152"/>
      <c r="D25" s="153"/>
      <c r="E25" s="83"/>
      <c r="F25" s="84"/>
      <c r="H25" s="82"/>
      <c r="I25" s="83"/>
      <c r="J25" s="83"/>
      <c r="K25" s="83"/>
      <c r="L25" s="84"/>
      <c r="N25" s="208"/>
    </row>
    <row r="26" spans="1:14" ht="16.5" thickBot="1" x14ac:dyDescent="0.3">
      <c r="B26" s="11"/>
      <c r="C26" s="12" t="s">
        <v>59</v>
      </c>
      <c r="D26" s="13" t="s">
        <v>60</v>
      </c>
      <c r="E26" s="83"/>
      <c r="F26" s="84"/>
      <c r="H26" s="82" t="s">
        <v>177</v>
      </c>
      <c r="I26" s="83"/>
      <c r="J26" s="83"/>
      <c r="K26" s="83"/>
      <c r="L26" s="84"/>
      <c r="N26" s="208"/>
    </row>
    <row r="27" spans="1:14" ht="15.75" x14ac:dyDescent="0.25">
      <c r="B27" s="21" t="s">
        <v>59</v>
      </c>
      <c r="C27" s="22">
        <v>2</v>
      </c>
      <c r="D27" s="23">
        <v>4</v>
      </c>
      <c r="E27" s="83"/>
      <c r="F27" s="84"/>
      <c r="H27" s="82" t="s">
        <v>178</v>
      </c>
      <c r="I27" s="83"/>
      <c r="J27" s="83"/>
      <c r="K27" s="83"/>
      <c r="L27" s="84"/>
      <c r="N27" s="208"/>
    </row>
    <row r="28" spans="1:14" ht="15.75" x14ac:dyDescent="0.25">
      <c r="B28" s="24" t="s">
        <v>60</v>
      </c>
      <c r="C28" s="25">
        <v>2</v>
      </c>
      <c r="D28" s="26">
        <v>2</v>
      </c>
      <c r="E28" s="83"/>
      <c r="F28" s="84"/>
      <c r="H28" s="82" t="s">
        <v>179</v>
      </c>
      <c r="I28" s="83"/>
      <c r="J28" s="83"/>
      <c r="K28" s="83"/>
      <c r="L28" s="84"/>
      <c r="N28" s="208"/>
    </row>
    <row r="29" spans="1:14" ht="15.75" thickBot="1" x14ac:dyDescent="0.3">
      <c r="B29" s="82"/>
      <c r="C29" s="83"/>
      <c r="D29" s="83"/>
      <c r="E29" s="83"/>
      <c r="F29" s="84"/>
      <c r="H29" s="82" t="s">
        <v>180</v>
      </c>
      <c r="I29" s="83"/>
      <c r="J29" s="83"/>
      <c r="K29" s="83"/>
      <c r="L29" s="84"/>
      <c r="N29" s="208"/>
    </row>
    <row r="30" spans="1:14" ht="16.5" thickBot="1" x14ac:dyDescent="0.3">
      <c r="B30" s="155" t="s">
        <v>61</v>
      </c>
      <c r="C30" s="152"/>
      <c r="D30" s="153"/>
      <c r="E30" s="83"/>
      <c r="F30" s="84"/>
      <c r="H30" s="82" t="s">
        <v>58</v>
      </c>
      <c r="I30" s="83"/>
      <c r="J30" s="83"/>
      <c r="K30" s="83"/>
      <c r="L30" s="84"/>
      <c r="N30" s="208"/>
    </row>
    <row r="31" spans="1:14" ht="16.5" thickBot="1" x14ac:dyDescent="0.3">
      <c r="B31" s="11"/>
      <c r="C31" s="12" t="s">
        <v>59</v>
      </c>
      <c r="D31" s="13" t="s">
        <v>60</v>
      </c>
      <c r="E31" s="83"/>
      <c r="F31" s="84"/>
      <c r="H31" s="82" t="s">
        <v>181</v>
      </c>
      <c r="I31" s="83"/>
      <c r="J31" s="83"/>
      <c r="K31" s="83"/>
      <c r="L31" s="84"/>
      <c r="N31" s="208"/>
    </row>
    <row r="32" spans="1:14" ht="15.75" x14ac:dyDescent="0.25">
      <c r="B32" s="21" t="s">
        <v>64</v>
      </c>
      <c r="C32" s="22">
        <v>2</v>
      </c>
      <c r="D32" s="23">
        <v>1</v>
      </c>
      <c r="E32" s="83"/>
      <c r="F32" s="84"/>
      <c r="H32" s="82" t="s">
        <v>182</v>
      </c>
      <c r="I32" s="83"/>
      <c r="J32" s="83"/>
      <c r="K32" s="83"/>
      <c r="L32" s="84"/>
      <c r="N32" s="208"/>
    </row>
    <row r="33" spans="1:14" ht="15.75" x14ac:dyDescent="0.25">
      <c r="B33" s="24" t="s">
        <v>68</v>
      </c>
      <c r="C33" s="25">
        <v>1</v>
      </c>
      <c r="D33" s="26">
        <v>2</v>
      </c>
      <c r="E33" s="83"/>
      <c r="F33" s="84"/>
      <c r="H33" s="82" t="s">
        <v>183</v>
      </c>
      <c r="I33" s="83"/>
      <c r="J33" s="83"/>
      <c r="K33" s="83"/>
      <c r="L33" s="84"/>
      <c r="N33" s="208"/>
    </row>
    <row r="34" spans="1:14" ht="16.5" thickBot="1" x14ac:dyDescent="0.3">
      <c r="B34" s="27" t="s">
        <v>66</v>
      </c>
      <c r="C34" s="28">
        <v>1</v>
      </c>
      <c r="D34" s="29">
        <v>3</v>
      </c>
      <c r="E34" s="83"/>
      <c r="F34" s="84"/>
      <c r="H34" s="82"/>
      <c r="I34" s="83"/>
      <c r="J34" s="83"/>
      <c r="K34" s="83"/>
      <c r="L34" s="84"/>
      <c r="N34" s="208"/>
    </row>
    <row r="35" spans="1:14" ht="15.75" thickBot="1" x14ac:dyDescent="0.3">
      <c r="B35" s="82"/>
      <c r="C35" s="83"/>
      <c r="D35" s="83"/>
      <c r="E35" s="83"/>
      <c r="F35" s="84"/>
      <c r="H35" s="82" t="s">
        <v>61</v>
      </c>
      <c r="I35" s="83"/>
      <c r="J35" s="83"/>
      <c r="K35" s="83"/>
      <c r="L35" s="84"/>
      <c r="N35" s="208"/>
    </row>
    <row r="36" spans="1:14" ht="16.5" thickBot="1" x14ac:dyDescent="0.3">
      <c r="B36" s="155" t="s">
        <v>62</v>
      </c>
      <c r="C36" s="152"/>
      <c r="D36" s="153"/>
      <c r="E36" s="83"/>
      <c r="F36" s="84"/>
      <c r="H36" s="82" t="s">
        <v>184</v>
      </c>
      <c r="I36" s="83"/>
      <c r="J36" s="83"/>
      <c r="K36" s="83"/>
      <c r="L36" s="84"/>
      <c r="N36" s="208"/>
    </row>
    <row r="37" spans="1:14" ht="16.5" thickBot="1" x14ac:dyDescent="0.3">
      <c r="B37" s="11"/>
      <c r="C37" s="12" t="s">
        <v>59</v>
      </c>
      <c r="D37" s="13" t="s">
        <v>60</v>
      </c>
      <c r="E37" s="83"/>
      <c r="F37" s="84"/>
      <c r="H37" s="82" t="s">
        <v>185</v>
      </c>
      <c r="I37" s="83"/>
      <c r="J37" s="83"/>
      <c r="K37" s="83"/>
      <c r="L37" s="84"/>
      <c r="N37" s="208"/>
    </row>
    <row r="38" spans="1:14" ht="15.75" x14ac:dyDescent="0.25">
      <c r="B38" s="21" t="s">
        <v>65</v>
      </c>
      <c r="C38" s="22">
        <v>1</v>
      </c>
      <c r="D38" s="23">
        <v>4</v>
      </c>
      <c r="E38" s="83"/>
      <c r="F38" s="84"/>
      <c r="H38" s="82" t="s">
        <v>186</v>
      </c>
      <c r="I38" s="83"/>
      <c r="J38" s="83"/>
      <c r="K38" s="83"/>
      <c r="L38" s="84"/>
      <c r="N38" s="208"/>
    </row>
    <row r="39" spans="1:14" ht="15.75" x14ac:dyDescent="0.25">
      <c r="B39" s="24" t="s">
        <v>67</v>
      </c>
      <c r="C39" s="25">
        <v>3</v>
      </c>
      <c r="D39" s="26">
        <v>2</v>
      </c>
      <c r="E39" s="83"/>
      <c r="F39" s="84"/>
      <c r="H39" s="82" t="s">
        <v>187</v>
      </c>
      <c r="I39" s="83"/>
      <c r="J39" s="83"/>
      <c r="K39" s="83"/>
      <c r="L39" s="84"/>
      <c r="N39" s="208"/>
    </row>
    <row r="40" spans="1:14" x14ac:dyDescent="0.25">
      <c r="B40" s="82"/>
      <c r="C40" s="83"/>
      <c r="D40" s="83"/>
      <c r="E40" s="83"/>
      <c r="F40" s="84"/>
      <c r="H40" s="82"/>
      <c r="I40" s="83"/>
      <c r="J40" s="83"/>
      <c r="K40" s="83"/>
      <c r="L40" s="84"/>
      <c r="N40" s="208"/>
    </row>
    <row r="41" spans="1:14" x14ac:dyDescent="0.25">
      <c r="B41" s="82"/>
      <c r="C41" s="83"/>
      <c r="D41" s="83"/>
      <c r="E41" s="83"/>
      <c r="F41" s="84"/>
      <c r="H41" s="82" t="s">
        <v>62</v>
      </c>
      <c r="I41" s="83"/>
      <c r="J41" s="83"/>
      <c r="K41" s="83"/>
      <c r="L41" s="84"/>
      <c r="N41" s="208"/>
    </row>
    <row r="42" spans="1:14" x14ac:dyDescent="0.25">
      <c r="B42" s="82"/>
      <c r="C42" s="83"/>
      <c r="D42" s="83"/>
      <c r="E42" s="83"/>
      <c r="F42" s="84"/>
      <c r="H42" s="78" t="s">
        <v>188</v>
      </c>
      <c r="I42" s="88"/>
      <c r="J42" s="83"/>
      <c r="K42" s="83"/>
      <c r="L42" s="84"/>
      <c r="N42" s="208"/>
    </row>
    <row r="43" spans="1:14" x14ac:dyDescent="0.25">
      <c r="B43" s="82"/>
      <c r="C43" s="83"/>
      <c r="D43" s="83"/>
      <c r="E43" s="83"/>
      <c r="F43" s="84"/>
      <c r="H43" s="78" t="s">
        <v>189</v>
      </c>
      <c r="I43" s="104"/>
      <c r="J43" s="83"/>
      <c r="K43" s="83"/>
      <c r="L43" s="84"/>
      <c r="N43" s="208"/>
    </row>
    <row r="44" spans="1:14" x14ac:dyDescent="0.25">
      <c r="B44" s="82"/>
      <c r="C44" s="83"/>
      <c r="D44" s="83"/>
      <c r="E44" s="83"/>
      <c r="F44" s="84"/>
      <c r="H44" s="78" t="s">
        <v>183</v>
      </c>
      <c r="I44" s="88"/>
      <c r="J44" s="83"/>
      <c r="K44" s="83"/>
      <c r="L44" s="84"/>
      <c r="N44" s="208"/>
    </row>
    <row r="45" spans="1:14" x14ac:dyDescent="0.25">
      <c r="B45" s="85"/>
      <c r="C45" s="86"/>
      <c r="D45" s="86"/>
      <c r="E45" s="86"/>
      <c r="F45" s="87"/>
      <c r="H45" s="85"/>
      <c r="I45" s="86"/>
      <c r="J45" s="86"/>
      <c r="K45" s="86"/>
      <c r="L45" s="87"/>
      <c r="N45" s="209"/>
    </row>
    <row r="47" spans="1:14" x14ac:dyDescent="0.25">
      <c r="A47" s="188" t="s">
        <v>28</v>
      </c>
      <c r="B47" s="188"/>
      <c r="C47" s="227" t="s">
        <v>208</v>
      </c>
      <c r="I47" s="228" t="s">
        <v>95</v>
      </c>
      <c r="N47" s="219" t="s">
        <v>209</v>
      </c>
    </row>
    <row r="48" spans="1:14" x14ac:dyDescent="0.25">
      <c r="N48" s="221"/>
    </row>
    <row r="49" spans="1:14" x14ac:dyDescent="0.25">
      <c r="C49" s="38" t="s">
        <v>32</v>
      </c>
      <c r="E49" s="38" t="s">
        <v>33</v>
      </c>
      <c r="I49" s="38" t="s">
        <v>32</v>
      </c>
      <c r="K49" s="38" t="s">
        <v>33</v>
      </c>
    </row>
    <row r="50" spans="1:14" x14ac:dyDescent="0.25">
      <c r="A50" s="37" t="s">
        <v>18</v>
      </c>
      <c r="C50" s="225" t="s">
        <v>59</v>
      </c>
      <c r="E50" s="225">
        <v>0.871</v>
      </c>
      <c r="I50" s="225" t="s">
        <v>59</v>
      </c>
      <c r="K50" s="225">
        <v>0.76600000000000001</v>
      </c>
      <c r="N50" s="222" t="s">
        <v>207</v>
      </c>
    </row>
    <row r="51" spans="1:14" x14ac:dyDescent="0.25">
      <c r="A51" s="37" t="s">
        <v>19</v>
      </c>
      <c r="C51" s="225" t="s">
        <v>60</v>
      </c>
      <c r="E51" s="225">
        <v>0.64</v>
      </c>
      <c r="I51" s="225" t="s">
        <v>60</v>
      </c>
      <c r="K51" s="225">
        <v>0.60499999999999998</v>
      </c>
      <c r="N51" s="223"/>
    </row>
    <row r="52" spans="1:14" x14ac:dyDescent="0.25">
      <c r="A52" s="37" t="s">
        <v>79</v>
      </c>
      <c r="C52" s="225" t="s">
        <v>60</v>
      </c>
      <c r="E52" s="225">
        <v>0.57099999999999995</v>
      </c>
      <c r="I52" s="225" t="s">
        <v>60</v>
      </c>
      <c r="K52" s="225">
        <v>0.55100000000000005</v>
      </c>
      <c r="N52" s="223"/>
    </row>
    <row r="53" spans="1:14" x14ac:dyDescent="0.25">
      <c r="N53" s="224"/>
    </row>
    <row r="54" spans="1:14" x14ac:dyDescent="0.25">
      <c r="A54" s="1" t="s">
        <v>34</v>
      </c>
    </row>
    <row r="55" spans="1:14" x14ac:dyDescent="0.25">
      <c r="B55" s="201" t="s">
        <v>30</v>
      </c>
      <c r="C55" s="201"/>
      <c r="D55" s="201"/>
      <c r="E55" s="201"/>
      <c r="F55" s="201"/>
      <c r="H55" s="201" t="s">
        <v>31</v>
      </c>
      <c r="I55" s="201"/>
      <c r="J55" s="201"/>
      <c r="K55" s="201"/>
      <c r="L55" s="201"/>
      <c r="N55" t="s">
        <v>25</v>
      </c>
    </row>
    <row r="56" spans="1:14" x14ac:dyDescent="0.25">
      <c r="A56" t="s">
        <v>29</v>
      </c>
      <c r="B56" s="210"/>
      <c r="C56" s="211"/>
      <c r="D56" s="211"/>
      <c r="E56" s="211"/>
      <c r="F56" s="212"/>
      <c r="H56" s="105" t="s">
        <v>192</v>
      </c>
      <c r="I56" s="106"/>
      <c r="J56" s="106"/>
      <c r="K56" s="106"/>
      <c r="L56" s="107"/>
      <c r="N56" s="219" t="s">
        <v>204</v>
      </c>
    </row>
    <row r="57" spans="1:14" x14ac:dyDescent="0.25">
      <c r="B57" s="213"/>
      <c r="C57" s="214"/>
      <c r="D57" s="214"/>
      <c r="E57" s="214"/>
      <c r="F57" s="215"/>
      <c r="H57" s="108" t="s">
        <v>193</v>
      </c>
      <c r="I57" s="109"/>
      <c r="J57" s="109"/>
      <c r="K57" s="109"/>
      <c r="L57" s="110"/>
      <c r="N57" s="220"/>
    </row>
    <row r="58" spans="1:14" x14ac:dyDescent="0.25">
      <c r="B58" s="213"/>
      <c r="C58" s="214"/>
      <c r="D58" s="214"/>
      <c r="E58" s="214"/>
      <c r="F58" s="215"/>
      <c r="H58" s="108" t="s">
        <v>194</v>
      </c>
      <c r="I58" s="109"/>
      <c r="J58" s="109"/>
      <c r="K58" s="109"/>
      <c r="L58" s="110"/>
      <c r="N58" s="220"/>
    </row>
    <row r="59" spans="1:14" x14ac:dyDescent="0.25">
      <c r="B59" s="213"/>
      <c r="C59" s="214"/>
      <c r="D59" s="214"/>
      <c r="E59" s="214"/>
      <c r="F59" s="215"/>
      <c r="H59" s="108" t="s">
        <v>195</v>
      </c>
      <c r="I59" s="109"/>
      <c r="J59" s="109"/>
      <c r="K59" s="109"/>
      <c r="L59" s="110"/>
      <c r="N59" s="220"/>
    </row>
    <row r="60" spans="1:14" x14ac:dyDescent="0.25">
      <c r="B60" s="213"/>
      <c r="C60" s="214"/>
      <c r="D60" s="214"/>
      <c r="E60" s="214"/>
      <c r="F60" s="215"/>
      <c r="H60" s="108" t="s">
        <v>196</v>
      </c>
      <c r="I60" s="109"/>
      <c r="J60" s="109"/>
      <c r="K60" s="109"/>
      <c r="L60" s="110"/>
      <c r="N60" s="220"/>
    </row>
    <row r="61" spans="1:14" x14ac:dyDescent="0.25">
      <c r="B61" s="213"/>
      <c r="C61" s="214"/>
      <c r="D61" s="214"/>
      <c r="E61" s="214"/>
      <c r="F61" s="215"/>
      <c r="H61" s="108" t="s">
        <v>197</v>
      </c>
      <c r="I61" s="109"/>
      <c r="J61" s="109"/>
      <c r="K61" s="109"/>
      <c r="L61" s="110"/>
      <c r="N61" s="220"/>
    </row>
    <row r="62" spans="1:14" x14ac:dyDescent="0.25">
      <c r="B62" s="213"/>
      <c r="C62" s="214"/>
      <c r="D62" s="214"/>
      <c r="E62" s="214"/>
      <c r="F62" s="215"/>
      <c r="H62" s="108" t="s">
        <v>198</v>
      </c>
      <c r="I62" s="109"/>
      <c r="J62" s="109"/>
      <c r="K62" s="109"/>
      <c r="L62" s="110"/>
      <c r="N62" s="220"/>
    </row>
    <row r="63" spans="1:14" x14ac:dyDescent="0.25">
      <c r="B63" s="213"/>
      <c r="C63" s="214"/>
      <c r="D63" s="214"/>
      <c r="E63" s="214"/>
      <c r="F63" s="215"/>
      <c r="H63" s="108" t="s">
        <v>199</v>
      </c>
      <c r="I63" s="109"/>
      <c r="J63" s="109"/>
      <c r="K63" s="109"/>
      <c r="L63" s="110"/>
      <c r="N63" s="220"/>
    </row>
    <row r="64" spans="1:14" x14ac:dyDescent="0.25">
      <c r="B64" s="213"/>
      <c r="C64" s="214"/>
      <c r="D64" s="214"/>
      <c r="E64" s="214"/>
      <c r="F64" s="215"/>
      <c r="H64" s="108" t="s">
        <v>200</v>
      </c>
      <c r="I64" s="109"/>
      <c r="J64" s="109"/>
      <c r="K64" s="109"/>
      <c r="L64" s="110"/>
      <c r="N64" s="220"/>
    </row>
    <row r="65" spans="1:14" x14ac:dyDescent="0.25">
      <c r="B65" s="213"/>
      <c r="C65" s="214"/>
      <c r="D65" s="214"/>
      <c r="E65" s="214"/>
      <c r="F65" s="215"/>
      <c r="H65" s="108" t="s">
        <v>201</v>
      </c>
      <c r="I65" s="109"/>
      <c r="J65" s="109"/>
      <c r="K65" s="109"/>
      <c r="L65" s="110"/>
      <c r="N65" s="220"/>
    </row>
    <row r="66" spans="1:14" x14ac:dyDescent="0.25">
      <c r="B66" s="213"/>
      <c r="C66" s="214"/>
      <c r="D66" s="214"/>
      <c r="E66" s="214"/>
      <c r="F66" s="215"/>
      <c r="H66" s="108" t="s">
        <v>202</v>
      </c>
      <c r="I66" s="109"/>
      <c r="J66" s="109"/>
      <c r="K66" s="109"/>
      <c r="L66" s="110"/>
      <c r="N66" s="220"/>
    </row>
    <row r="67" spans="1:14" x14ac:dyDescent="0.25">
      <c r="B67" s="213"/>
      <c r="C67" s="214"/>
      <c r="D67" s="214"/>
      <c r="E67" s="214"/>
      <c r="F67" s="215"/>
      <c r="H67" s="108" t="s">
        <v>203</v>
      </c>
      <c r="I67" s="109"/>
      <c r="J67" s="109"/>
      <c r="K67" s="109"/>
      <c r="L67" s="110"/>
      <c r="N67" s="220"/>
    </row>
    <row r="68" spans="1:14" x14ac:dyDescent="0.25">
      <c r="B68" s="213"/>
      <c r="C68" s="214"/>
      <c r="D68" s="214"/>
      <c r="E68" s="214"/>
      <c r="F68" s="215"/>
      <c r="H68" s="108"/>
      <c r="I68" s="109"/>
      <c r="J68" s="109"/>
      <c r="K68" s="109"/>
      <c r="L68" s="110"/>
      <c r="N68" s="220"/>
    </row>
    <row r="69" spans="1:14" x14ac:dyDescent="0.25">
      <c r="B69" s="216"/>
      <c r="C69" s="217"/>
      <c r="D69" s="217"/>
      <c r="E69" s="217"/>
      <c r="F69" s="218"/>
      <c r="H69" s="111"/>
      <c r="I69" s="112"/>
      <c r="J69" s="112"/>
      <c r="K69" s="112"/>
      <c r="L69" s="113"/>
      <c r="N69" s="221"/>
    </row>
    <row r="71" spans="1:14" x14ac:dyDescent="0.25">
      <c r="A71" s="188" t="s">
        <v>28</v>
      </c>
      <c r="B71" s="188"/>
      <c r="C71" s="114" t="s">
        <v>160</v>
      </c>
      <c r="I71" s="114" t="s">
        <v>160</v>
      </c>
      <c r="N71" s="204" t="s">
        <v>212</v>
      </c>
    </row>
    <row r="72" spans="1:14" x14ac:dyDescent="0.25">
      <c r="N72" s="205"/>
    </row>
    <row r="73" spans="1:14" x14ac:dyDescent="0.25">
      <c r="C73" s="38" t="s">
        <v>32</v>
      </c>
      <c r="E73" s="38" t="s">
        <v>33</v>
      </c>
      <c r="I73" s="38" t="s">
        <v>32</v>
      </c>
      <c r="K73" s="38" t="s">
        <v>33</v>
      </c>
    </row>
    <row r="74" spans="1:14" ht="15" customHeight="1" x14ac:dyDescent="0.25">
      <c r="A74" s="37" t="s">
        <v>18</v>
      </c>
      <c r="C74" s="225" t="s">
        <v>59</v>
      </c>
      <c r="E74" s="225">
        <v>1</v>
      </c>
      <c r="I74" s="225" t="s">
        <v>59</v>
      </c>
      <c r="K74" s="225">
        <v>1</v>
      </c>
      <c r="N74" s="207" t="s">
        <v>206</v>
      </c>
    </row>
    <row r="75" spans="1:14" x14ac:dyDescent="0.25">
      <c r="A75" s="37" t="s">
        <v>19</v>
      </c>
      <c r="C75" s="225" t="s">
        <v>60</v>
      </c>
      <c r="E75" s="225">
        <v>0.66600000000000004</v>
      </c>
      <c r="I75" s="225" t="s">
        <v>60</v>
      </c>
      <c r="K75" s="225">
        <v>0.5</v>
      </c>
      <c r="N75" s="208"/>
    </row>
    <row r="76" spans="1:14" x14ac:dyDescent="0.25">
      <c r="A76" s="37" t="s">
        <v>79</v>
      </c>
      <c r="C76" s="225" t="s">
        <v>60</v>
      </c>
      <c r="E76" s="225">
        <v>0.66600000000000004</v>
      </c>
      <c r="I76" s="225" t="s">
        <v>205</v>
      </c>
      <c r="K76" s="225" t="s">
        <v>205</v>
      </c>
      <c r="N76" s="208"/>
    </row>
    <row r="77" spans="1:14" ht="15.75" customHeight="1" x14ac:dyDescent="0.25">
      <c r="N77" s="208"/>
    </row>
    <row r="78" spans="1:14" ht="15.75" x14ac:dyDescent="0.25">
      <c r="B78" s="229"/>
      <c r="C78" s="229"/>
      <c r="D78" s="229"/>
      <c r="N78" s="208"/>
    </row>
    <row r="79" spans="1:14" ht="15.75" x14ac:dyDescent="0.25">
      <c r="B79" s="229"/>
      <c r="C79" s="229"/>
      <c r="D79" s="229"/>
      <c r="N79" s="208"/>
    </row>
    <row r="80" spans="1:14" x14ac:dyDescent="0.25">
      <c r="N80" s="208"/>
    </row>
    <row r="81" spans="14:14" x14ac:dyDescent="0.25">
      <c r="N81" s="208"/>
    </row>
    <row r="82" spans="14:14" x14ac:dyDescent="0.25">
      <c r="N82" s="208"/>
    </row>
    <row r="83" spans="14:14" x14ac:dyDescent="0.25">
      <c r="N83" s="208"/>
    </row>
    <row r="84" spans="14:14" x14ac:dyDescent="0.25">
      <c r="N84" s="208"/>
    </row>
    <row r="85" spans="14:14" x14ac:dyDescent="0.25">
      <c r="N85" s="209"/>
    </row>
  </sheetData>
  <mergeCells count="28">
    <mergeCell ref="N50:N53"/>
    <mergeCell ref="N74:N85"/>
    <mergeCell ref="B23:F23"/>
    <mergeCell ref="H23:L23"/>
    <mergeCell ref="N18:N21"/>
    <mergeCell ref="B25:D25"/>
    <mergeCell ref="B30:D30"/>
    <mergeCell ref="B36:D36"/>
    <mergeCell ref="N47:N48"/>
    <mergeCell ref="B55:F55"/>
    <mergeCell ref="H55:L55"/>
    <mergeCell ref="N56:N69"/>
    <mergeCell ref="A47:B47"/>
    <mergeCell ref="B2:N4"/>
    <mergeCell ref="B7:F7"/>
    <mergeCell ref="B8:F8"/>
    <mergeCell ref="B9:F9"/>
    <mergeCell ref="B10:F10"/>
    <mergeCell ref="B11:F11"/>
    <mergeCell ref="A15:B15"/>
    <mergeCell ref="N15:N16"/>
    <mergeCell ref="H7:L7"/>
    <mergeCell ref="B12:F12"/>
    <mergeCell ref="B13:F13"/>
    <mergeCell ref="A71:B71"/>
    <mergeCell ref="N71:N72"/>
    <mergeCell ref="N24:N45"/>
    <mergeCell ref="B56:F69"/>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1R</vt:lpstr>
      <vt:lpstr>Naïve Bayes</vt:lpstr>
      <vt:lpstr>Decision Tree</vt:lpstr>
      <vt:lpstr>Weka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dc:creator>
  <cp:lastModifiedBy>lukobalazs@gmail.com</cp:lastModifiedBy>
  <cp:lastPrinted>2017-10-05T20:44:58Z</cp:lastPrinted>
  <dcterms:created xsi:type="dcterms:W3CDTF">2017-10-05T14:13:53Z</dcterms:created>
  <dcterms:modified xsi:type="dcterms:W3CDTF">2018-10-25T21:50:15Z</dcterms:modified>
</cp:coreProperties>
</file>