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hakke\Documents\DataMining\"/>
    </mc:Choice>
  </mc:AlternateContent>
  <xr:revisionPtr revIDLastSave="0" documentId="13_ncr:1_{8DE3BB83-5C06-4C54-BBF6-A0C6C605D29B}" xr6:coauthVersionLast="37" xr6:coauthVersionMax="37" xr10:uidLastSave="{00000000-0000-0000-0000-000000000000}"/>
  <bookViews>
    <workbookView xWindow="0" yWindow="0" windowWidth="18270" windowHeight="7040" xr2:uid="{00000000-000D-0000-FFFF-FFFF00000000}"/>
  </bookViews>
  <sheets>
    <sheet name="Cover" sheetId="5" r:id="rId1"/>
    <sheet name="1R" sheetId="1" r:id="rId2"/>
    <sheet name="Naïve Bayes" sheetId="2" r:id="rId3"/>
    <sheet name="Decision Tree" sheetId="3" r:id="rId4"/>
    <sheet name="Weka" sheetId="4" r:id="rId5"/>
  </sheets>
  <externalReferences>
    <externalReference r:id="rId6"/>
  </externalReferenc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8" i="4" l="1"/>
  <c r="B13" i="4"/>
  <c r="B12" i="4"/>
  <c r="B11" i="4"/>
  <c r="B9" i="4"/>
  <c r="G14" i="3"/>
  <c r="G12" i="3"/>
  <c r="G10" i="3"/>
  <c r="G8" i="3"/>
  <c r="G2" i="3"/>
  <c r="G4" i="3"/>
  <c r="G6" i="3"/>
  <c r="C41" i="3"/>
  <c r="R28" i="2" l="1"/>
  <c r="P30" i="2"/>
  <c r="P27" i="2"/>
  <c r="M30" i="2"/>
  <c r="M27" i="2"/>
  <c r="I30" i="2"/>
  <c r="E30" i="2"/>
  <c r="I27" i="2"/>
  <c r="E27" i="2"/>
  <c r="R21" i="2"/>
  <c r="P23" i="2"/>
  <c r="P20" i="2"/>
  <c r="P13" i="2"/>
  <c r="M23" i="2"/>
  <c r="M20" i="2"/>
  <c r="M13" i="2"/>
  <c r="I23" i="2"/>
  <c r="I20" i="2"/>
  <c r="E23" i="2"/>
  <c r="E20" i="2"/>
  <c r="I13" i="2"/>
  <c r="I16" i="2"/>
  <c r="E16" i="2"/>
  <c r="E13" i="2"/>
  <c r="R14" i="2"/>
  <c r="P16" i="2"/>
  <c r="M16" i="2"/>
  <c r="L7" i="2"/>
  <c r="K7" i="2"/>
  <c r="I8" i="2"/>
  <c r="J8" i="2"/>
  <c r="J7" i="2"/>
  <c r="I7" i="2"/>
  <c r="F8" i="2"/>
  <c r="G8" i="2"/>
  <c r="F9" i="2"/>
  <c r="G9" i="2"/>
  <c r="G7" i="2"/>
  <c r="F7" i="2"/>
  <c r="D7" i="2"/>
  <c r="D8" i="2"/>
  <c r="C8" i="2"/>
  <c r="C7" i="2"/>
  <c r="I4" i="2"/>
  <c r="L4" i="2"/>
  <c r="K4" i="2"/>
  <c r="F4" i="2"/>
  <c r="I5" i="2"/>
  <c r="J5" i="2"/>
  <c r="J4" i="2"/>
  <c r="F5" i="2"/>
  <c r="G5" i="2"/>
  <c r="F6" i="2"/>
  <c r="G6" i="2"/>
  <c r="G4" i="2"/>
  <c r="C5" i="2"/>
  <c r="D5" i="2"/>
  <c r="D4" i="2"/>
  <c r="C4" i="2"/>
  <c r="G19" i="1"/>
  <c r="G15" i="1"/>
  <c r="G12" i="1"/>
  <c r="G9" i="1"/>
  <c r="G3" i="1"/>
  <c r="G2" i="1"/>
  <c r="D7" i="1"/>
  <c r="D4" i="1"/>
  <c r="D2" i="1"/>
  <c r="C8" i="1"/>
  <c r="C7" i="1"/>
  <c r="B8" i="1"/>
  <c r="B7" i="1"/>
  <c r="A7" i="1"/>
  <c r="C6" i="1"/>
  <c r="C5" i="1"/>
  <c r="C4" i="1"/>
  <c r="C3" i="1"/>
  <c r="C2" i="1"/>
  <c r="E25" i="1"/>
  <c r="F37" i="1"/>
  <c r="F35" i="1"/>
  <c r="F33" i="1"/>
  <c r="F31" i="1"/>
  <c r="F29" i="1"/>
  <c r="F27" i="1"/>
  <c r="F25" i="1"/>
  <c r="E35" i="1"/>
  <c r="E37" i="1"/>
  <c r="D38" i="1"/>
  <c r="D37" i="1"/>
  <c r="D36" i="1"/>
  <c r="D35" i="1"/>
  <c r="A35" i="1"/>
  <c r="B6" i="1"/>
  <c r="B5" i="1"/>
  <c r="B4" i="1"/>
  <c r="A4" i="1"/>
  <c r="E33" i="1"/>
  <c r="E31" i="1"/>
  <c r="E29" i="1"/>
  <c r="D34" i="1"/>
  <c r="D32" i="1"/>
  <c r="D30" i="1"/>
  <c r="D31" i="1"/>
  <c r="D33" i="1"/>
  <c r="D29" i="1"/>
  <c r="A29" i="1"/>
  <c r="D25" i="1"/>
  <c r="B3" i="1"/>
  <c r="E27" i="1"/>
  <c r="D28" i="1"/>
  <c r="D26" i="1"/>
  <c r="D27" i="1"/>
  <c r="A25" i="1"/>
  <c r="A2" i="1"/>
  <c r="D31" i="5"/>
  <c r="B2" i="1" l="1"/>
</calcChain>
</file>

<file path=xl/sharedStrings.xml><?xml version="1.0" encoding="utf-8"?>
<sst xmlns="http://schemas.openxmlformats.org/spreadsheetml/2006/main" count="425" uniqueCount="163">
  <si>
    <t>Attribute</t>
  </si>
  <si>
    <t>Errors</t>
  </si>
  <si>
    <t>Total errors</t>
  </si>
  <si>
    <t>Rule</t>
  </si>
  <si>
    <t>The rules produced:</t>
  </si>
  <si>
    <t>(one rule per line)</t>
  </si>
  <si>
    <t>What is the resubstitution error for the 1R predictor?</t>
  </si>
  <si>
    <t>Prediction for ND1:</t>
  </si>
  <si>
    <t>Prediction for ND2:</t>
  </si>
  <si>
    <t>Frequency</t>
  </si>
  <si>
    <t>Likelihood</t>
  </si>
  <si>
    <t>Note: Do not forget to use the Laplace estimator if it is necessary. (In case of zero frequency, increase the corresponding values by one.)</t>
  </si>
  <si>
    <t>Prior</t>
  </si>
  <si>
    <t>Value</t>
  </si>
  <si>
    <t>=</t>
  </si>
  <si>
    <t>Predicted class</t>
  </si>
  <si>
    <t>ND1</t>
  </si>
  <si>
    <t>ND2</t>
  </si>
  <si>
    <t>Calculation</t>
  </si>
  <si>
    <t>Formula</t>
  </si>
  <si>
    <t>[bits]</t>
  </si>
  <si>
    <t xml:space="preserve">Continue the calculations as needed. </t>
  </si>
  <si>
    <t xml:space="preserve">What is the resubstitution error for the (ID3) decision tree predictor? </t>
  </si>
  <si>
    <t>Comparison, explanation</t>
  </si>
  <si>
    <t>1R</t>
  </si>
  <si>
    <t>Naïve Bayes</t>
  </si>
  <si>
    <t>Resubstitution error</t>
  </si>
  <si>
    <t>Model</t>
  </si>
  <si>
    <t>Manual</t>
  </si>
  <si>
    <t>Weka</t>
  </si>
  <si>
    <t>Prediction</t>
  </si>
  <si>
    <t>Probability</t>
  </si>
  <si>
    <t>Decision Tree (ID3)</t>
  </si>
  <si>
    <t>Values for logs (base 2):</t>
  </si>
  <si>
    <t>log 1 = 0</t>
  </si>
  <si>
    <t>log 6 = 2.58</t>
  </si>
  <si>
    <t>log 11 = 3.46</t>
  </si>
  <si>
    <t>log 2 = 1</t>
  </si>
  <si>
    <t>log 7 = 2.81</t>
  </si>
  <si>
    <t>log 3 = 1.58</t>
  </si>
  <si>
    <t>log 8 = 3</t>
  </si>
  <si>
    <t>log 4 = 2</t>
  </si>
  <si>
    <t>log 9 = 3.17</t>
  </si>
  <si>
    <t>log 5 = 2.32</t>
  </si>
  <si>
    <t>log 10 = 3.32</t>
  </si>
  <si>
    <t>log 12 = 3.58</t>
  </si>
  <si>
    <t>Note: Use the fact that (log k/n) = (log k – log n)</t>
  </si>
  <si>
    <t>Data Mining – Assignment #1</t>
  </si>
  <si>
    <t>Name:</t>
  </si>
  <si>
    <t>Neptun:</t>
  </si>
  <si>
    <t>New data #1 (ND1)</t>
  </si>
  <si>
    <t>?</t>
  </si>
  <si>
    <t>New data #2 (ND2)</t>
  </si>
  <si>
    <t>Training data</t>
  </si>
  <si>
    <t>Test data</t>
  </si>
  <si>
    <t>Create an .arff file from the data and check the dataset with the same three algorithms, including creating the model and applying it to the new data.  Do not perform this time a real validation (neither cross validation, nor a separate test set, …), so that we are in line with the calculations by hand.
Compare the models and resubstitution errors with your own results. Give possible explanations for the differences (if any).</t>
  </si>
  <si>
    <t>CHILDREN</t>
  </si>
  <si>
    <t>yes</t>
  </si>
  <si>
    <t>no</t>
  </si>
  <si>
    <t>TPATTERN</t>
  </si>
  <si>
    <t>PTRANSPORT</t>
  </si>
  <si>
    <t>CARSHARING</t>
  </si>
  <si>
    <t>low</t>
  </si>
  <si>
    <t>poor</t>
  </si>
  <si>
    <t>high</t>
  </si>
  <si>
    <t>fine</t>
  </si>
  <si>
    <t>medium</t>
  </si>
  <si>
    <r>
      <t xml:space="preserve">likelihood * prior probability of </t>
    </r>
    <r>
      <rPr>
        <i/>
        <sz val="12"/>
        <color theme="1"/>
        <rFont val="Calibri"/>
        <family val="2"/>
        <scheme val="minor"/>
      </rPr>
      <t xml:space="preserve">"yes" </t>
    </r>
    <r>
      <rPr>
        <sz val="12"/>
        <color theme="1"/>
        <rFont val="Calibri"/>
        <family val="2"/>
        <scheme val="minor"/>
      </rPr>
      <t>=</t>
    </r>
  </si>
  <si>
    <r>
      <t xml:space="preserve">Probability of </t>
    </r>
    <r>
      <rPr>
        <i/>
        <sz val="11"/>
        <color theme="1"/>
        <rFont val="Calibri"/>
        <family val="2"/>
        <scheme val="minor"/>
      </rPr>
      <t>yes</t>
    </r>
    <r>
      <rPr>
        <sz val="11"/>
        <color theme="1"/>
        <rFont val="Calibri"/>
        <family val="2"/>
        <scheme val="minor"/>
      </rPr>
      <t xml:space="preserve"> =</t>
    </r>
  </si>
  <si>
    <r>
      <t xml:space="preserve">Probability of </t>
    </r>
    <r>
      <rPr>
        <i/>
        <sz val="11"/>
        <color theme="1"/>
        <rFont val="Calibri"/>
        <family val="2"/>
        <scheme val="minor"/>
      </rPr>
      <t>no</t>
    </r>
    <r>
      <rPr>
        <sz val="11"/>
        <color theme="1"/>
        <rFont val="Calibri"/>
        <family val="2"/>
        <scheme val="minor"/>
      </rPr>
      <t xml:space="preserve"> =</t>
    </r>
  </si>
  <si>
    <t>gain(CHILDREN)</t>
  </si>
  <si>
    <t>gain(TPATTERN)</t>
  </si>
  <si>
    <t>gain(PTRANSPORT)</t>
  </si>
  <si>
    <r>
      <t xml:space="preserve">likelihood * prior probability of </t>
    </r>
    <r>
      <rPr>
        <i/>
        <sz val="12"/>
        <color theme="1"/>
        <rFont val="Calibri"/>
        <family val="2"/>
        <scheme val="minor"/>
      </rPr>
      <t xml:space="preserve">"no" </t>
    </r>
    <r>
      <rPr>
        <sz val="12"/>
        <color theme="1"/>
        <rFont val="Calibri"/>
        <family val="2"/>
        <scheme val="minor"/>
      </rPr>
      <t>=</t>
    </r>
  </si>
  <si>
    <t>(unknown)</t>
  </si>
  <si>
    <t>New data #3 (ND3)</t>
  </si>
  <si>
    <t>Prediction for ND3:</t>
  </si>
  <si>
    <t>ND3</t>
  </si>
  <si>
    <t>Draw the final decision tree! (Please insert an image, created by the tool of your choice.)</t>
  </si>
  <si>
    <t>Submission deadline: 27.10.2017. 10:00 pm</t>
  </si>
  <si>
    <r>
      <t xml:space="preserve">
The following training data set is provided for using CARSHARING (=class), showing whether the person in question has small children (CHILDREN), the individual travel intensity  (TPATTERN) and the quality of public transportation on the area (PTRANSPORT). (Note: Only the values shown in the table are possible for the attributes.) 
Your task is to work out the results of the following three algorithms: 1R, Naïve Bayes and Decision tree with ID3. and than create an .arff file and check the same algorithms with Weka.
If you need to round values, please use at least 3 digits of precision. Mark clearly, if you have to break ties and take the first choice in </t>
    </r>
    <r>
      <rPr>
        <i/>
        <sz val="11"/>
        <color theme="1"/>
        <rFont val="Calibri"/>
        <family val="2"/>
        <scheme val="minor"/>
      </rPr>
      <t>alphabetical order</t>
    </r>
    <r>
      <rPr>
        <sz val="11"/>
        <color theme="1"/>
        <rFont val="Calibri"/>
        <family val="2"/>
        <scheme val="minor"/>
      </rPr>
      <t xml:space="preserve"> (attribute, value).
Once you have the result of an algorithm, you have to determine the class of the new instances (ND1, ND2 and ND3), using the rules/tree of the result.
</t>
    </r>
  </si>
  <si>
    <t>error</t>
  </si>
  <si>
    <t>cases</t>
  </si>
  <si>
    <t>total errors</t>
  </si>
  <si>
    <t>outlook</t>
  </si>
  <si>
    <t>sunny</t>
  </si>
  <si>
    <t>0.3571428571</t>
  </si>
  <si>
    <t>overcast</t>
  </si>
  <si>
    <t>rainy</t>
  </si>
  <si>
    <t>temp</t>
  </si>
  <si>
    <t>hot</t>
  </si>
  <si>
    <t>mild</t>
  </si>
  <si>
    <t>cool</t>
  </si>
  <si>
    <t>Humidity</t>
  </si>
  <si>
    <t>normal</t>
  </si>
  <si>
    <t>Windy</t>
  </si>
  <si>
    <t>Rules</t>
  </si>
  <si>
    <t>Most frequent output</t>
  </si>
  <si>
    <t>Possible output</t>
  </si>
  <si>
    <t># out input-output pairs</t>
  </si>
  <si>
    <t># of values</t>
  </si>
  <si>
    <t>Hakkel Tamás</t>
  </si>
  <si>
    <t>EQA3YM</t>
  </si>
  <si>
    <t>input</t>
  </si>
  <si>
    <t>info([4,6])</t>
  </si>
  <si>
    <t>0.971 - (0.6 * 0.918 + 0.4 * 1)</t>
  </si>
  <si>
    <t>0.971 - (0.3 * 0.918 + 0.3 * 0.918 + 0.4 * 0.811)</t>
  </si>
  <si>
    <t>0.971 - (0.5 0.722 + 5/10 * 0.971)</t>
  </si>
  <si>
    <t>0.722 - (3/5 * 0 + 2/5 * 1)</t>
  </si>
  <si>
    <t>0.722 - (2/5 * 1 + 2/5 * 0 + 1/5 *0)</t>
  </si>
  <si>
    <t>1/10</t>
  </si>
  <si>
    <t>TPATTERN:</t>
  </si>
  <si>
    <t>-&gt; yes</t>
  </si>
  <si>
    <t>-&gt; no</t>
  </si>
  <si>
    <t>3/10</t>
  </si>
  <si>
    <t>3/5</t>
  </si>
  <si>
    <t>2/3</t>
  </si>
  <si>
    <t>3/4</t>
  </si>
  <si>
    <t>Naive Bayes Classifier</t>
  </si>
  <si>
    <t xml:space="preserve">                Class</t>
  </si>
  <si>
    <t>Attribute          no    yes</t>
  </si>
  <si>
    <t xml:space="preserve">               (0.58) (0.42)</t>
  </si>
  <si>
    <t>=============================</t>
  </si>
  <si>
    <t xml:space="preserve">  yes              5.0    3.0</t>
  </si>
  <si>
    <t xml:space="preserve">  no               3.0    3.0</t>
  </si>
  <si>
    <t xml:space="preserve">  [total]          8.0    6.0</t>
  </si>
  <si>
    <t xml:space="preserve">  low              2.0    3.0</t>
  </si>
  <si>
    <t xml:space="preserve">  high             4.0    2.0</t>
  </si>
  <si>
    <t xml:space="preserve">  medium           3.0    2.0</t>
  </si>
  <si>
    <t xml:space="preserve">  [total]          9.0    7.0</t>
  </si>
  <si>
    <t xml:space="preserve">  poor             5.0    2.0</t>
  </si>
  <si>
    <t xml:space="preserve">  fine             3.0    4.0</t>
  </si>
  <si>
    <t>2/10</t>
  </si>
  <si>
    <t>PTRANSPORT = poor</t>
  </si>
  <si>
    <t>The two models  are essentially the same. The minor difference is, that weka separated on the ptransport-fine; tpattern-high brach based on children, which both gives no, so I decided to merge them.</t>
  </si>
  <si>
    <t>|  CHILDREN = yes: no</t>
  </si>
  <si>
    <t>|  CHILDREN = no</t>
  </si>
  <si>
    <t>|  |  TPATTERN = low: yes</t>
  </si>
  <si>
    <t>|  |  TPATTERN = high: null</t>
  </si>
  <si>
    <t>|  |  TPATTERN = medium: no</t>
  </si>
  <si>
    <t>PTRANSPORT = fine</t>
  </si>
  <si>
    <t>|  TPATTERN = low: yes</t>
  </si>
  <si>
    <t>|  TPATTERN = high</t>
  </si>
  <si>
    <t>|  |  CHILDREN = yes: no</t>
  </si>
  <si>
    <t>|  |  CHILDREN = no: no</t>
  </si>
  <si>
    <t>|  TPATTERN = medium: yes</t>
  </si>
  <si>
    <t>-</t>
  </si>
  <si>
    <t>The resubstitution error is the same in both manual and weka computation</t>
  </si>
  <si>
    <t>Both tpattern and ptransport have the same total error rate attributes, so we chose ptransport based on alphabetical order. Choice of Weka is TPATTERN.</t>
  </si>
  <si>
    <t>Weka uses different test data, so that might be the reason why probability values of Weka is higher than manual values</t>
  </si>
  <si>
    <t>The resubstitution error is the same in that case</t>
  </si>
  <si>
    <t>0.971 - (3/5 * 0.918 + 2/5 * 1)</t>
  </si>
  <si>
    <t>0.971 - (1/5 * 0 + 1/5 * 0 + 3/5 * 0.918)</t>
  </si>
  <si>
    <t>info(3,2) - info([1,0], [1,0], [1,2])</t>
  </si>
  <si>
    <t>info(3,2) - info([2,1], [1,1])</t>
  </si>
  <si>
    <t>info(4,1) - info([1,1], [0,2], [0,1])</t>
  </si>
  <si>
    <t>info(4,1) - info([0,3], [1,1])</t>
  </si>
  <si>
    <t>info([4,6]) - info([1,4], [3,2])</t>
  </si>
  <si>
    <t>info([4,6]) - info([2,1], [1,2], [1,3])</t>
  </si>
  <si>
    <t>info([4,6]) - info([2,4], [2,2])</t>
  </si>
  <si>
    <t>Weka uses a slightly different algorithm that might use Laplace estimatior that explains difference, but that  difference is minor - meaning that they are in the same magnitude.</t>
  </si>
  <si>
    <t>The main difference between the two models, that Weka uses automatic Laplace estimator.</t>
  </si>
  <si>
    <t>Laplace model gives us a method to estimate probability of missing values, but Weka does not depends on that features, so it cannot handle missing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</si>
</sst>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12" x14ac:knownFonts="1">
    <font>
      <sz val="11"/>
      <color theme="1"/>
      <name val="Calibri"/>
      <family val="2"/>
      <scheme val="minor"/>
    </font>
    <font>
      <sz val="11"/>
      <color theme="1"/>
      <name val="Calibri"/>
      <family val="2"/>
      <charset val="238"/>
      <scheme val="minor"/>
    </font>
    <font>
      <b/>
      <sz val="11"/>
      <color theme="0"/>
      <name val="Calibri"/>
      <family val="2"/>
      <scheme val="minor"/>
    </font>
    <font>
      <b/>
      <sz val="11"/>
      <color theme="1"/>
      <name val="Calibri"/>
      <family val="2"/>
      <scheme val="minor"/>
    </font>
    <font>
      <sz val="12"/>
      <color theme="1"/>
      <name val="Times New Roman"/>
      <family val="1"/>
    </font>
    <font>
      <sz val="12"/>
      <color theme="1"/>
      <name val="Calibri"/>
      <family val="2"/>
      <scheme val="minor"/>
    </font>
    <font>
      <i/>
      <sz val="11"/>
      <color theme="1"/>
      <name val="Calibri"/>
      <family val="2"/>
      <scheme val="minor"/>
    </font>
    <font>
      <i/>
      <sz val="12"/>
      <color theme="1"/>
      <name val="Calibri"/>
      <family val="2"/>
      <scheme val="minor"/>
    </font>
    <font>
      <b/>
      <sz val="14"/>
      <color theme="1"/>
      <name val="Calibri"/>
      <family val="2"/>
      <scheme val="minor"/>
    </font>
    <font>
      <sz val="12"/>
      <color theme="1"/>
      <name val="Times New Roman"/>
      <family val="1"/>
      <charset val="238"/>
    </font>
    <font>
      <b/>
      <sz val="11"/>
      <color theme="1"/>
      <name val="Calibri"/>
      <family val="2"/>
      <charset val="238"/>
      <scheme val="minor"/>
    </font>
    <font>
      <i/>
      <sz val="11"/>
      <color rgb="FFFF0000"/>
      <name val="Calibri"/>
      <family val="2"/>
      <charset val="238"/>
      <scheme val="minor"/>
    </font>
  </fonts>
  <fills count="6">
    <fill>
      <patternFill patternType="none"/>
    </fill>
    <fill>
      <patternFill patternType="gray125"/>
    </fill>
    <fill>
      <patternFill patternType="solid">
        <fgColor theme="6"/>
        <bgColor indexed="64"/>
      </patternFill>
    </fill>
    <fill>
      <patternFill patternType="solid">
        <fgColor theme="9"/>
        <bgColor indexed="64"/>
      </patternFill>
    </fill>
    <fill>
      <patternFill patternType="solid">
        <fgColor theme="4" tint="0.79998168889431442"/>
        <bgColor indexed="64"/>
      </patternFill>
    </fill>
    <fill>
      <patternFill patternType="solid">
        <fgColor theme="4"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211">
    <xf numFmtId="0" fontId="0" fillId="0" borderId="0" xfId="0"/>
    <xf numFmtId="0" fontId="3" fillId="0" borderId="0" xfId="0" applyFont="1"/>
    <xf numFmtId="0" fontId="0" fillId="0" borderId="0" xfId="0" applyAlignment="1">
      <alignment horizontal="center"/>
    </xf>
    <xf numFmtId="0" fontId="0" fillId="0" borderId="5" xfId="0" applyBorder="1"/>
    <xf numFmtId="0" fontId="3" fillId="0" borderId="6" xfId="0" applyFont="1" applyBorder="1"/>
    <xf numFmtId="0" fontId="0" fillId="0" borderId="0" xfId="0" applyBorder="1"/>
    <xf numFmtId="0" fontId="0" fillId="0" borderId="11" xfId="0" applyBorder="1"/>
    <xf numFmtId="0" fontId="0" fillId="0" borderId="12" xfId="0" applyBorder="1"/>
    <xf numFmtId="0" fontId="5" fillId="2" borderId="30"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0" fillId="0" borderId="7" xfId="0" applyBorder="1"/>
    <xf numFmtId="0" fontId="0" fillId="0" borderId="8" xfId="0" applyBorder="1"/>
    <xf numFmtId="0" fontId="0" fillId="0" borderId="9" xfId="0" applyBorder="1"/>
    <xf numFmtId="0" fontId="5" fillId="0" borderId="9"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center"/>
    </xf>
    <xf numFmtId="0" fontId="0" fillId="0" borderId="10" xfId="0" applyBorder="1"/>
    <xf numFmtId="0" fontId="4" fillId="4" borderId="20" xfId="0" applyFont="1" applyFill="1" applyBorder="1" applyAlignment="1">
      <alignment vertical="center" wrapText="1"/>
    </xf>
    <xf numFmtId="0" fontId="4" fillId="4" borderId="4" xfId="0" applyFont="1" applyFill="1" applyBorder="1" applyAlignment="1">
      <alignment vertical="center" wrapText="1"/>
    </xf>
    <xf numFmtId="0" fontId="4" fillId="4" borderId="21" xfId="0" applyFont="1" applyFill="1" applyBorder="1" applyAlignment="1">
      <alignment vertical="center" wrapText="1"/>
    </xf>
    <xf numFmtId="0" fontId="4" fillId="4" borderId="22" xfId="0" applyFont="1" applyFill="1" applyBorder="1" applyAlignment="1">
      <alignment vertical="center" wrapText="1"/>
    </xf>
    <xf numFmtId="0" fontId="4" fillId="4" borderId="23" xfId="0" applyFont="1" applyFill="1" applyBorder="1" applyAlignment="1">
      <alignment vertical="center" wrapText="1"/>
    </xf>
    <xf numFmtId="0" fontId="4" fillId="4" borderId="24" xfId="0" applyFont="1" applyFill="1" applyBorder="1" applyAlignment="1">
      <alignment vertical="center" wrapText="1"/>
    </xf>
    <xf numFmtId="0" fontId="4" fillId="4" borderId="25" xfId="0" applyFont="1" applyFill="1" applyBorder="1" applyAlignment="1">
      <alignment vertical="center" wrapText="1"/>
    </xf>
    <xf numFmtId="0" fontId="4" fillId="4" borderId="26" xfId="0" applyFont="1" applyFill="1" applyBorder="1" applyAlignment="1">
      <alignment vertical="center" wrapText="1"/>
    </xf>
    <xf numFmtId="0" fontId="0" fillId="4" borderId="1" xfId="0" applyFill="1" applyBorder="1"/>
    <xf numFmtId="0" fontId="3" fillId="4" borderId="1" xfId="0" applyFont="1" applyFill="1" applyBorder="1"/>
    <xf numFmtId="0" fontId="0" fillId="0" borderId="0" xfId="0" applyAlignment="1">
      <alignment wrapText="1"/>
    </xf>
    <xf numFmtId="0" fontId="0" fillId="0" borderId="0" xfId="0" applyBorder="1" applyAlignment="1">
      <alignment vertical="top" wrapText="1"/>
    </xf>
    <xf numFmtId="0" fontId="5" fillId="0" borderId="34" xfId="0" applyFont="1" applyBorder="1" applyAlignment="1">
      <alignment vertical="center" wrapText="1"/>
    </xf>
    <xf numFmtId="0" fontId="0" fillId="0" borderId="0" xfId="0" applyBorder="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6" fillId="0" borderId="10" xfId="0" applyFont="1" applyBorder="1"/>
    <xf numFmtId="0" fontId="0" fillId="0" borderId="0" xfId="0" applyBorder="1" applyAlignment="1">
      <alignment horizontal="center"/>
    </xf>
    <xf numFmtId="0" fontId="9" fillId="0" borderId="35" xfId="0" applyFont="1" applyBorder="1" applyAlignment="1">
      <alignment vertical="center" wrapText="1"/>
    </xf>
    <xf numFmtId="0" fontId="9" fillId="0" borderId="36" xfId="0" applyFont="1" applyBorder="1" applyAlignment="1">
      <alignment vertical="center" wrapText="1"/>
    </xf>
    <xf numFmtId="0" fontId="9" fillId="0" borderId="18" xfId="0" applyFont="1" applyBorder="1" applyAlignment="1">
      <alignment vertical="center" wrapText="1"/>
    </xf>
    <xf numFmtId="0" fontId="9" fillId="0" borderId="37" xfId="0" applyFont="1" applyBorder="1" applyAlignment="1">
      <alignment vertical="center" wrapText="1"/>
    </xf>
    <xf numFmtId="0" fontId="9" fillId="0" borderId="38" xfId="0" applyFont="1" applyBorder="1" applyAlignment="1">
      <alignment vertical="center" wrapText="1"/>
    </xf>
    <xf numFmtId="0" fontId="9" fillId="0" borderId="19" xfId="0" applyFont="1" applyBorder="1" applyAlignment="1">
      <alignment vertical="center" wrapText="1"/>
    </xf>
    <xf numFmtId="0" fontId="5" fillId="0" borderId="0"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0" fillId="4" borderId="9" xfId="0" applyFill="1" applyBorder="1"/>
    <xf numFmtId="0" fontId="0" fillId="4" borderId="5" xfId="0" applyFill="1" applyBorder="1"/>
    <xf numFmtId="0" fontId="0" fillId="0" borderId="0" xfId="0" applyAlignment="1">
      <alignment horizontal="left"/>
    </xf>
    <xf numFmtId="0" fontId="0" fillId="0" borderId="0" xfId="0" applyBorder="1" applyAlignment="1">
      <alignment horizontal="left" vertical="center" wrapText="1"/>
    </xf>
    <xf numFmtId="0" fontId="0" fillId="4" borderId="0" xfId="0" applyFill="1" applyBorder="1"/>
    <xf numFmtId="0" fontId="0" fillId="4" borderId="6" xfId="0" applyFill="1" applyBorder="1" applyAlignment="1">
      <alignment horizontal="left" vertical="top"/>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applyAlignment="1">
      <alignment horizontal="left" vertical="top"/>
    </xf>
    <xf numFmtId="0" fontId="0" fillId="4" borderId="0" xfId="0" applyFill="1" applyBorder="1" applyAlignment="1">
      <alignment horizontal="left" vertical="top"/>
    </xf>
    <xf numFmtId="0" fontId="0" fillId="4" borderId="5" xfId="0" applyFill="1" applyBorder="1" applyAlignment="1">
      <alignment horizontal="left" vertical="top"/>
    </xf>
    <xf numFmtId="0" fontId="0" fillId="4" borderId="10" xfId="0" applyFill="1" applyBorder="1" applyAlignment="1">
      <alignment horizontal="left" vertical="top"/>
    </xf>
    <xf numFmtId="0" fontId="0" fillId="4" borderId="11" xfId="0" applyFill="1" applyBorder="1" applyAlignment="1">
      <alignment horizontal="left" vertical="top"/>
    </xf>
    <xf numFmtId="0" fontId="0" fillId="4" borderId="12" xfId="0" applyFill="1" applyBorder="1" applyAlignment="1">
      <alignment horizontal="left" vertical="top"/>
    </xf>
    <xf numFmtId="0" fontId="0" fillId="0" borderId="0" xfId="0" applyBorder="1" applyAlignment="1">
      <alignment vertical="center"/>
    </xf>
    <xf numFmtId="0" fontId="0" fillId="0" borderId="0" xfId="0" applyAlignment="1">
      <alignment vertical="center"/>
    </xf>
    <xf numFmtId="0" fontId="0" fillId="4" borderId="0" xfId="0" applyFill="1" applyBorder="1" applyAlignment="1">
      <alignment vertical="center"/>
    </xf>
    <xf numFmtId="0" fontId="0" fillId="4" borderId="11" xfId="0"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0" fillId="4" borderId="7" xfId="0" applyFill="1" applyBorder="1" applyAlignment="1">
      <alignment vertical="center"/>
    </xf>
    <xf numFmtId="0" fontId="1" fillId="0" borderId="0" xfId="0" applyFont="1" applyBorder="1" applyAlignment="1">
      <alignment horizontal="left" vertical="center"/>
    </xf>
    <xf numFmtId="164" fontId="4" fillId="4" borderId="4" xfId="0" applyNumberFormat="1" applyFont="1" applyFill="1" applyBorder="1" applyAlignment="1">
      <alignment vertical="center" wrapText="1"/>
    </xf>
    <xf numFmtId="0" fontId="8" fillId="4" borderId="6"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1" xfId="0" applyFont="1" applyFill="1" applyBorder="1" applyAlignment="1">
      <alignment horizontal="center" vertical="center"/>
    </xf>
    <xf numFmtId="0" fontId="2" fillId="3" borderId="16" xfId="0" applyFont="1" applyFill="1" applyBorder="1" applyAlignment="1">
      <alignment horizontal="left"/>
    </xf>
    <xf numFmtId="0" fontId="2" fillId="3" borderId="17" xfId="0" applyFont="1" applyFill="1" applyBorder="1" applyAlignment="1">
      <alignment horizontal="left"/>
    </xf>
    <xf numFmtId="0" fontId="2" fillId="3" borderId="18" xfId="0" applyFont="1" applyFill="1" applyBorder="1"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center" vertical="center"/>
    </xf>
    <xf numFmtId="0" fontId="0" fillId="4" borderId="8" xfId="0" applyFill="1" applyBorder="1" applyAlignment="1">
      <alignment horizontal="center" vertical="center"/>
    </xf>
    <xf numFmtId="0" fontId="0" fillId="4" borderId="5"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2" xfId="0" applyFill="1" applyBorder="1" applyAlignment="1">
      <alignment horizontal="center" vertical="center"/>
    </xf>
    <xf numFmtId="0" fontId="0" fillId="4" borderId="6" xfId="0" applyFill="1" applyBorder="1" applyAlignment="1">
      <alignment horizontal="center" vertical="center"/>
    </xf>
    <xf numFmtId="0" fontId="9" fillId="0" borderId="0" xfId="0" applyFont="1" applyBorder="1" applyAlignment="1">
      <alignment horizontal="center" vertical="center" wrapTex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vertical="center"/>
    </xf>
    <xf numFmtId="0" fontId="0" fillId="4" borderId="5" xfId="0" applyFill="1" applyBorder="1" applyAlignment="1">
      <alignment vertical="center"/>
    </xf>
    <xf numFmtId="0" fontId="0" fillId="4" borderId="10" xfId="0" applyFill="1" applyBorder="1" applyAlignment="1">
      <alignment vertical="center"/>
    </xf>
    <xf numFmtId="0" fontId="0" fillId="4" borderId="12" xfId="0" applyFill="1" applyBorder="1" applyAlignment="1">
      <alignment vertical="center"/>
    </xf>
    <xf numFmtId="0" fontId="0" fillId="4" borderId="13" xfId="0" applyFill="1" applyBorder="1" applyAlignment="1">
      <alignment horizontal="left"/>
    </xf>
    <xf numFmtId="0" fontId="0" fillId="4" borderId="14" xfId="0" applyFill="1" applyBorder="1" applyAlignment="1">
      <alignment horizontal="left"/>
    </xf>
    <xf numFmtId="0" fontId="0" fillId="4" borderId="15" xfId="0" applyFill="1" applyBorder="1" applyAlignment="1">
      <alignment horizontal="left"/>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Border="1" applyAlignment="1">
      <alignment horizontal="left" vertical="top" wrapText="1"/>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0" fillId="0" borderId="33" xfId="0" applyBorder="1" applyAlignment="1">
      <alignment horizontal="center" vertical="center"/>
    </xf>
    <xf numFmtId="0" fontId="0" fillId="0" borderId="0" xfId="0" applyBorder="1" applyAlignment="1">
      <alignment horizontal="center"/>
    </xf>
    <xf numFmtId="0" fontId="0" fillId="0" borderId="5" xfId="0" applyBorder="1" applyAlignment="1">
      <alignment horizont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4" fillId="4" borderId="4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0" fillId="0" borderId="19" xfId="0" applyBorder="1" applyAlignment="1">
      <alignment horizontal="center" vertical="center"/>
    </xf>
    <xf numFmtId="0" fontId="5" fillId="0" borderId="27" xfId="0" applyFont="1" applyBorder="1" applyAlignment="1">
      <alignment horizontal="center" vertical="center" wrapText="1"/>
    </xf>
    <xf numFmtId="0" fontId="4" fillId="4" borderId="41"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4" borderId="0" xfId="0" applyFill="1" applyBorder="1" applyAlignment="1">
      <alignment horizontal="left" vertical="center"/>
    </xf>
    <xf numFmtId="0" fontId="0" fillId="4" borderId="5" xfId="0" applyFill="1" applyBorder="1" applyAlignment="1">
      <alignment horizontal="left" vertical="center"/>
    </xf>
    <xf numFmtId="0" fontId="0" fillId="0" borderId="0" xfId="0" applyAlignment="1">
      <alignment horizontal="left"/>
    </xf>
    <xf numFmtId="0" fontId="0" fillId="0" borderId="5" xfId="0" applyBorder="1" applyAlignment="1">
      <alignment horizontal="left"/>
    </xf>
    <xf numFmtId="0" fontId="0" fillId="4" borderId="6" xfId="0" applyFill="1" applyBorder="1" applyAlignment="1">
      <alignment horizontal="left" vertical="top"/>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applyAlignment="1">
      <alignment horizontal="left" vertical="top"/>
    </xf>
    <xf numFmtId="0" fontId="0" fillId="4" borderId="0" xfId="0" applyFill="1" applyBorder="1" applyAlignment="1">
      <alignment horizontal="left" vertical="top"/>
    </xf>
    <xf numFmtId="0" fontId="0" fillId="4" borderId="5" xfId="0" applyFill="1" applyBorder="1" applyAlignment="1">
      <alignment horizontal="left" vertical="top"/>
    </xf>
    <xf numFmtId="0" fontId="0" fillId="4" borderId="10" xfId="0" applyFill="1" applyBorder="1" applyAlignment="1">
      <alignment horizontal="left" vertical="top"/>
    </xf>
    <xf numFmtId="0" fontId="0" fillId="4" borderId="11" xfId="0" applyFill="1" applyBorder="1" applyAlignment="1">
      <alignment horizontal="left" vertical="top"/>
    </xf>
    <xf numFmtId="0" fontId="0" fillId="4" borderId="12" xfId="0" applyFill="1" applyBorder="1" applyAlignment="1">
      <alignment horizontal="left" vertical="top"/>
    </xf>
    <xf numFmtId="0" fontId="0" fillId="0" borderId="11" xfId="0" applyBorder="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4" borderId="9" xfId="0" applyFill="1" applyBorder="1"/>
    <xf numFmtId="0" fontId="0" fillId="4" borderId="0" xfId="0" applyFill="1" applyBorder="1"/>
    <xf numFmtId="0" fontId="0" fillId="4" borderId="5" xfId="0" applyFill="1" applyBorder="1"/>
    <xf numFmtId="0" fontId="0" fillId="4" borderId="10" xfId="0" applyFill="1" applyBorder="1"/>
    <xf numFmtId="0" fontId="0" fillId="4" borderId="11" xfId="0" applyFill="1" applyBorder="1"/>
    <xf numFmtId="0" fontId="0" fillId="4" borderId="12" xfId="0" applyFill="1" applyBorder="1"/>
    <xf numFmtId="0" fontId="11" fillId="0" borderId="0" xfId="0" applyFont="1"/>
    <xf numFmtId="165" fontId="0" fillId="4" borderId="1" xfId="0" applyNumberFormat="1" applyFill="1" applyBorder="1"/>
    <xf numFmtId="165" fontId="3" fillId="4" borderId="1" xfId="0" applyNumberFormat="1" applyFont="1" applyFill="1" applyBorder="1"/>
    <xf numFmtId="16" fontId="10" fillId="4" borderId="6" xfId="0" quotePrefix="1" applyNumberFormat="1" applyFont="1" applyFill="1" applyBorder="1" applyAlignment="1">
      <alignment horizontal="center" vertical="center"/>
    </xf>
    <xf numFmtId="0" fontId="10" fillId="4" borderId="8"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 xfId="0" quotePrefix="1" applyFont="1" applyFill="1" applyBorder="1" applyAlignment="1">
      <alignment horizontal="center"/>
    </xf>
    <xf numFmtId="0" fontId="10" fillId="4" borderId="1" xfId="0" applyFont="1" applyFill="1" applyBorder="1" applyAlignment="1">
      <alignment horizontal="center"/>
    </xf>
    <xf numFmtId="0" fontId="10" fillId="4" borderId="1" xfId="0" quotePrefix="1" applyFont="1" applyFill="1" applyBorder="1" applyAlignment="1">
      <alignment horizontal="left"/>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0" fillId="4" borderId="2" xfId="0" applyFill="1" applyBorder="1" applyAlignment="1">
      <alignment vertical="top" wrapText="1"/>
    </xf>
    <xf numFmtId="0" fontId="0" fillId="4" borderId="3" xfId="0" applyFill="1" applyBorder="1" applyAlignment="1">
      <alignment vertical="top" wrapText="1"/>
    </xf>
    <xf numFmtId="0" fontId="4" fillId="4" borderId="1" xfId="0" applyFont="1" applyFill="1" applyBorder="1" applyAlignment="1">
      <alignment vertical="center" wrapText="1"/>
    </xf>
    <xf numFmtId="0" fontId="0" fillId="4" borderId="0" xfId="0" applyFill="1" applyBorder="1" applyAlignment="1">
      <alignment horizontal="left"/>
    </xf>
    <xf numFmtId="0" fontId="0" fillId="4" borderId="4" xfId="0" applyFill="1" applyBorder="1" applyAlignment="1">
      <alignment vertical="top" wrapText="1"/>
    </xf>
    <xf numFmtId="16" fontId="10" fillId="4" borderId="1" xfId="0" quotePrefix="1" applyNumberFormat="1" applyFont="1" applyFill="1" applyBorder="1" applyAlignment="1">
      <alignment horizontal="left"/>
    </xf>
    <xf numFmtId="0" fontId="10" fillId="4" borderId="1" xfId="0" quotePrefix="1" applyFont="1" applyFill="1" applyBorder="1"/>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10" fillId="4" borderId="1" xfId="0" applyFont="1" applyFill="1" applyBorder="1" applyAlignment="1">
      <alignment horizontal="left"/>
    </xf>
    <xf numFmtId="0" fontId="0" fillId="4" borderId="6" xfId="0" applyFill="1" applyBorder="1" applyAlignment="1">
      <alignment vertical="top"/>
    </xf>
    <xf numFmtId="0" fontId="0" fillId="4" borderId="7" xfId="0" applyFill="1" applyBorder="1" applyAlignment="1">
      <alignment vertical="top"/>
    </xf>
    <xf numFmtId="0" fontId="0" fillId="4" borderId="8" xfId="0" applyFill="1" applyBorder="1" applyAlignment="1">
      <alignment vertical="top"/>
    </xf>
    <xf numFmtId="0" fontId="0" fillId="4" borderId="9" xfId="0" applyFill="1" applyBorder="1" applyAlignment="1">
      <alignment vertical="top"/>
    </xf>
    <xf numFmtId="0" fontId="0" fillId="4" borderId="0" xfId="0" applyFill="1" applyBorder="1" applyAlignment="1">
      <alignment vertical="top"/>
    </xf>
    <xf numFmtId="0" fontId="0" fillId="4" borderId="5" xfId="0" applyFill="1" applyBorder="1" applyAlignment="1">
      <alignment vertical="top"/>
    </xf>
    <xf numFmtId="0" fontId="0" fillId="4" borderId="3" xfId="0" applyFill="1" applyBorder="1" applyAlignment="1">
      <alignment horizontal="left" vertical="top" wrapText="1"/>
    </xf>
    <xf numFmtId="0" fontId="0" fillId="4" borderId="10" xfId="0" applyFill="1" applyBorder="1" applyAlignment="1">
      <alignment vertical="top"/>
    </xf>
    <xf numFmtId="0" fontId="0" fillId="4" borderId="11" xfId="0" applyFill="1" applyBorder="1" applyAlignment="1">
      <alignment vertical="top"/>
    </xf>
    <xf numFmtId="0" fontId="0" fillId="4" borderId="12" xfId="0" applyFill="1" applyBorder="1" applyAlignment="1">
      <alignment vertical="top"/>
    </xf>
    <xf numFmtId="0" fontId="9" fillId="0" borderId="0" xfId="0" applyFont="1" applyBorder="1" applyAlignment="1">
      <alignment vertical="center" wrapText="1"/>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5" fillId="5" borderId="4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0" fillId="4" borderId="7" xfId="0" applyFill="1" applyBorder="1" applyAlignment="1">
      <alignment horizontal="center" vertical="top" wrapText="1"/>
    </xf>
    <xf numFmtId="0" fontId="0" fillId="4" borderId="0" xfId="0"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463174</xdr:colOff>
      <xdr:row>21</xdr:row>
      <xdr:rowOff>67235</xdr:rowOff>
    </xdr:from>
    <xdr:to>
      <xdr:col>4</xdr:col>
      <xdr:colOff>2883645</xdr:colOff>
      <xdr:row>37</xdr:row>
      <xdr:rowOff>141941</xdr:rowOff>
    </xdr:to>
    <xdr:pic>
      <xdr:nvPicPr>
        <xdr:cNvPr id="5" name="Picture 4">
          <a:extLst>
            <a:ext uri="{FF2B5EF4-FFF2-40B4-BE49-F238E27FC236}">
              <a16:creationId xmlns:a16="http://schemas.microsoft.com/office/drawing/2014/main" id="{87EF8363-8E41-482A-A44B-9C58027FB4F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705" t="728" r="17110" b="16211"/>
        <a:stretch/>
      </xdr:blipFill>
      <xdr:spPr>
        <a:xfrm>
          <a:off x="2084292" y="3989294"/>
          <a:ext cx="5117353" cy="3062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57151</xdr:colOff>
      <xdr:row>57</xdr:row>
      <xdr:rowOff>19747</xdr:rowOff>
    </xdr:from>
    <xdr:to>
      <xdr:col>5</xdr:col>
      <xdr:colOff>577850</xdr:colOff>
      <xdr:row>67</xdr:row>
      <xdr:rowOff>25401</xdr:rowOff>
    </xdr:to>
    <xdr:pic>
      <xdr:nvPicPr>
        <xdr:cNvPr id="3" name="Picture 2">
          <a:extLst>
            <a:ext uri="{FF2B5EF4-FFF2-40B4-BE49-F238E27FC236}">
              <a16:creationId xmlns:a16="http://schemas.microsoft.com/office/drawing/2014/main" id="{AB8054FE-545F-4346-BE38-91BFC8592F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05" t="728" r="17110" b="16211"/>
        <a:stretch/>
      </xdr:blipFill>
      <xdr:spPr>
        <a:xfrm>
          <a:off x="1047751" y="10782997"/>
          <a:ext cx="3086099" cy="18471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signment_1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R"/>
      <sheetName val="Naïve Bayes"/>
      <sheetName val="Decision Tree"/>
      <sheetName val="Weka"/>
    </sheetNames>
    <sheetDataSet>
      <sheetData sheetId="0"/>
      <sheetData sheetId="1">
        <row r="3">
          <cell r="G3" t="str">
            <v>IF ptransport= poor THEN carsharing=no</v>
          </cell>
        </row>
        <row r="4">
          <cell r="G4" t="str">
            <v>IF ptransport= fine THEN carsharing=yes</v>
          </cell>
        </row>
      </sheetData>
      <sheetData sheetId="2"/>
      <sheetData sheetId="3"/>
      <sheetData sheetId="4"/>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zoomScale="85" zoomScaleNormal="85" workbookViewId="0">
      <selection activeCell="L3" sqref="L3"/>
    </sheetView>
  </sheetViews>
  <sheetFormatPr defaultRowHeight="14.5" x14ac:dyDescent="0.35"/>
  <cols>
    <col min="3" max="3" width="14" customWidth="1"/>
    <col min="4" max="4" width="14.36328125" customWidth="1"/>
    <col min="5" max="5" width="16" customWidth="1"/>
    <col min="6" max="6" width="15.1796875" customWidth="1"/>
    <col min="10" max="10" width="11.6328125" customWidth="1"/>
    <col min="11" max="11" width="12.1796875" customWidth="1"/>
    <col min="12" max="12" width="15.6328125" customWidth="1"/>
    <col min="13" max="13" width="16.54296875" customWidth="1"/>
  </cols>
  <sheetData>
    <row r="1" spans="1:20" ht="15" customHeight="1" thickBot="1" x14ac:dyDescent="0.4">
      <c r="A1" s="75" t="s">
        <v>47</v>
      </c>
      <c r="B1" s="76"/>
      <c r="C1" s="77"/>
      <c r="E1" t="s">
        <v>48</v>
      </c>
      <c r="F1" s="69" t="s">
        <v>101</v>
      </c>
      <c r="G1" s="73"/>
      <c r="H1" s="73"/>
      <c r="I1" s="70"/>
      <c r="K1" t="s">
        <v>49</v>
      </c>
      <c r="L1" s="69" t="s">
        <v>102</v>
      </c>
      <c r="M1" s="70"/>
    </row>
    <row r="2" spans="1:20" ht="15" customHeight="1" x14ac:dyDescent="0.35">
      <c r="F2" s="71"/>
      <c r="G2" s="74"/>
      <c r="H2" s="74"/>
      <c r="I2" s="72"/>
      <c r="L2" s="71"/>
      <c r="M2" s="72"/>
    </row>
    <row r="3" spans="1:20" x14ac:dyDescent="0.35">
      <c r="A3" s="1" t="s">
        <v>79</v>
      </c>
    </row>
    <row r="5" spans="1:20" ht="15" customHeight="1" x14ac:dyDescent="0.35">
      <c r="B5" s="78" t="s">
        <v>80</v>
      </c>
      <c r="C5" s="79"/>
      <c r="D5" s="79"/>
      <c r="E5" s="79"/>
      <c r="F5" s="79"/>
      <c r="G5" s="79"/>
      <c r="H5" s="79"/>
      <c r="I5" s="79"/>
      <c r="J5" s="79"/>
      <c r="K5" s="79"/>
      <c r="L5" s="79"/>
      <c r="M5" s="79"/>
      <c r="N5" s="79"/>
      <c r="O5" s="79"/>
      <c r="P5" s="79"/>
      <c r="Q5" s="79"/>
      <c r="R5" s="79"/>
      <c r="S5" s="80"/>
    </row>
    <row r="6" spans="1:20" x14ac:dyDescent="0.35">
      <c r="B6" s="81"/>
      <c r="C6" s="82"/>
      <c r="D6" s="82"/>
      <c r="E6" s="82"/>
      <c r="F6" s="82"/>
      <c r="G6" s="82"/>
      <c r="H6" s="82"/>
      <c r="I6" s="82"/>
      <c r="J6" s="82"/>
      <c r="K6" s="82"/>
      <c r="L6" s="82"/>
      <c r="M6" s="82"/>
      <c r="N6" s="82"/>
      <c r="O6" s="82"/>
      <c r="P6" s="82"/>
      <c r="Q6" s="82"/>
      <c r="R6" s="82"/>
      <c r="S6" s="83"/>
    </row>
    <row r="7" spans="1:20" x14ac:dyDescent="0.35">
      <c r="B7" s="81"/>
      <c r="C7" s="82"/>
      <c r="D7" s="82"/>
      <c r="E7" s="82"/>
      <c r="F7" s="82"/>
      <c r="G7" s="82"/>
      <c r="H7" s="82"/>
      <c r="I7" s="82"/>
      <c r="J7" s="82"/>
      <c r="K7" s="82"/>
      <c r="L7" s="82"/>
      <c r="M7" s="82"/>
      <c r="N7" s="82"/>
      <c r="O7" s="82"/>
      <c r="P7" s="82"/>
      <c r="Q7" s="82"/>
      <c r="R7" s="82"/>
      <c r="S7" s="83"/>
    </row>
    <row r="8" spans="1:20" x14ac:dyDescent="0.35">
      <c r="B8" s="81"/>
      <c r="C8" s="82"/>
      <c r="D8" s="82"/>
      <c r="E8" s="82"/>
      <c r="F8" s="82"/>
      <c r="G8" s="82"/>
      <c r="H8" s="82"/>
      <c r="I8" s="82"/>
      <c r="J8" s="82"/>
      <c r="K8" s="82"/>
      <c r="L8" s="82"/>
      <c r="M8" s="82"/>
      <c r="N8" s="82"/>
      <c r="O8" s="82"/>
      <c r="P8" s="82"/>
      <c r="Q8" s="82"/>
      <c r="R8" s="82"/>
      <c r="S8" s="83"/>
    </row>
    <row r="9" spans="1:20" x14ac:dyDescent="0.35">
      <c r="B9" s="81"/>
      <c r="C9" s="82"/>
      <c r="D9" s="82"/>
      <c r="E9" s="82"/>
      <c r="F9" s="82"/>
      <c r="G9" s="82"/>
      <c r="H9" s="82"/>
      <c r="I9" s="82"/>
      <c r="J9" s="82"/>
      <c r="K9" s="82"/>
      <c r="L9" s="82"/>
      <c r="M9" s="82"/>
      <c r="N9" s="82"/>
      <c r="O9" s="82"/>
      <c r="P9" s="82"/>
      <c r="Q9" s="82"/>
      <c r="R9" s="82"/>
      <c r="S9" s="83"/>
    </row>
    <row r="10" spans="1:20" x14ac:dyDescent="0.35">
      <c r="B10" s="81"/>
      <c r="C10" s="82"/>
      <c r="D10" s="82"/>
      <c r="E10" s="82"/>
      <c r="F10" s="82"/>
      <c r="G10" s="82"/>
      <c r="H10" s="82"/>
      <c r="I10" s="82"/>
      <c r="J10" s="82"/>
      <c r="K10" s="82"/>
      <c r="L10" s="82"/>
      <c r="M10" s="82"/>
      <c r="N10" s="82"/>
      <c r="O10" s="82"/>
      <c r="P10" s="82"/>
      <c r="Q10" s="82"/>
      <c r="R10" s="82"/>
      <c r="S10" s="83"/>
    </row>
    <row r="11" spans="1:20" x14ac:dyDescent="0.35">
      <c r="B11" s="81"/>
      <c r="C11" s="82"/>
      <c r="D11" s="82"/>
      <c r="E11" s="82"/>
      <c r="F11" s="82"/>
      <c r="G11" s="82"/>
      <c r="H11" s="82"/>
      <c r="I11" s="82"/>
      <c r="J11" s="82"/>
      <c r="K11" s="82"/>
      <c r="L11" s="82"/>
      <c r="M11" s="82"/>
      <c r="N11" s="82"/>
      <c r="O11" s="82"/>
      <c r="P11" s="82"/>
      <c r="Q11" s="82"/>
      <c r="R11" s="82"/>
      <c r="S11" s="83"/>
    </row>
    <row r="12" spans="1:20" x14ac:dyDescent="0.35">
      <c r="B12" s="84"/>
      <c r="C12" s="85"/>
      <c r="D12" s="85"/>
      <c r="E12" s="85"/>
      <c r="F12" s="85"/>
      <c r="G12" s="85"/>
      <c r="H12" s="85"/>
      <c r="I12" s="85"/>
      <c r="J12" s="85"/>
      <c r="K12" s="85"/>
      <c r="L12" s="85"/>
      <c r="M12" s="85"/>
      <c r="N12" s="85"/>
      <c r="O12" s="85"/>
      <c r="P12" s="85"/>
      <c r="Q12" s="85"/>
      <c r="R12" s="85"/>
      <c r="S12" s="86"/>
    </row>
    <row r="13" spans="1:20" x14ac:dyDescent="0.35">
      <c r="B13" s="31"/>
      <c r="C13" s="31"/>
      <c r="D13" s="31"/>
      <c r="E13" s="31"/>
      <c r="F13" s="31"/>
      <c r="G13" s="31"/>
      <c r="H13" s="31"/>
      <c r="I13" s="31"/>
      <c r="J13" s="31"/>
      <c r="K13" s="31"/>
      <c r="L13" s="31"/>
      <c r="M13" s="31"/>
      <c r="N13" s="31"/>
      <c r="O13" s="31"/>
      <c r="P13" s="31"/>
      <c r="Q13" s="31"/>
      <c r="R13" s="31"/>
      <c r="S13" s="31"/>
    </row>
    <row r="14" spans="1:20" x14ac:dyDescent="0.35">
      <c r="B14" s="31"/>
      <c r="C14" s="33" t="s">
        <v>53</v>
      </c>
      <c r="D14" s="31"/>
      <c r="E14" s="31"/>
      <c r="F14" s="31"/>
      <c r="G14" s="31"/>
      <c r="H14" s="31"/>
      <c r="I14" s="32" t="s">
        <v>54</v>
      </c>
      <c r="J14" s="31"/>
      <c r="K14" s="31"/>
      <c r="L14" s="31"/>
      <c r="M14" s="31"/>
      <c r="N14" s="31"/>
      <c r="O14" s="31"/>
      <c r="P14" s="31"/>
      <c r="Q14" s="31"/>
      <c r="R14" s="31"/>
      <c r="S14" s="31"/>
    </row>
    <row r="15" spans="1:20" ht="15" thickBot="1" x14ac:dyDescent="0.4">
      <c r="A15" s="5"/>
      <c r="B15" s="29"/>
      <c r="C15" s="29"/>
      <c r="D15" s="29"/>
      <c r="E15" s="29"/>
      <c r="F15" s="29"/>
      <c r="G15" s="29"/>
      <c r="H15" s="29"/>
      <c r="I15" s="29"/>
      <c r="J15" s="29"/>
      <c r="K15" s="29"/>
      <c r="L15" s="29"/>
      <c r="M15" s="29"/>
      <c r="N15" s="29"/>
      <c r="O15" s="29"/>
      <c r="P15" s="29"/>
      <c r="Q15" s="29"/>
      <c r="R15" s="29"/>
      <c r="S15" s="29"/>
      <c r="T15" s="5"/>
    </row>
    <row r="16" spans="1:20" ht="16" thickBot="1" x14ac:dyDescent="0.4">
      <c r="A16" s="5"/>
      <c r="B16" s="29"/>
      <c r="C16" s="36" t="s">
        <v>56</v>
      </c>
      <c r="D16" s="38" t="s">
        <v>59</v>
      </c>
      <c r="E16" s="38" t="s">
        <v>60</v>
      </c>
      <c r="F16" s="38" t="s">
        <v>61</v>
      </c>
      <c r="G16" s="29"/>
      <c r="I16" t="s">
        <v>50</v>
      </c>
      <c r="O16" s="29"/>
      <c r="P16" s="29"/>
      <c r="Q16" s="29"/>
      <c r="R16" s="29"/>
      <c r="S16" s="29"/>
      <c r="T16" s="5"/>
    </row>
    <row r="17" spans="1:20" ht="31.5" thickBot="1" x14ac:dyDescent="0.4">
      <c r="A17" s="5"/>
      <c r="B17" s="5"/>
      <c r="C17" s="37" t="s">
        <v>57</v>
      </c>
      <c r="D17" s="39" t="s">
        <v>62</v>
      </c>
      <c r="E17" s="39" t="s">
        <v>63</v>
      </c>
      <c r="F17" s="39" t="s">
        <v>58</v>
      </c>
      <c r="G17" s="5"/>
      <c r="J17" s="36" t="s">
        <v>56</v>
      </c>
      <c r="K17" s="38" t="s">
        <v>59</v>
      </c>
      <c r="L17" s="38" t="s">
        <v>60</v>
      </c>
      <c r="M17" s="38" t="s">
        <v>61</v>
      </c>
      <c r="O17" s="5"/>
      <c r="P17" s="5"/>
      <c r="Q17" s="5"/>
      <c r="R17" s="5"/>
      <c r="S17" s="5"/>
      <c r="T17" s="5"/>
    </row>
    <row r="18" spans="1:20" ht="16.5" thickTop="1" thickBot="1" x14ac:dyDescent="0.4">
      <c r="A18" s="5"/>
      <c r="B18" s="5"/>
      <c r="C18" s="37" t="s">
        <v>57</v>
      </c>
      <c r="D18" s="39" t="s">
        <v>64</v>
      </c>
      <c r="E18" s="39" t="s">
        <v>65</v>
      </c>
      <c r="F18" s="39" t="s">
        <v>58</v>
      </c>
      <c r="G18" s="5"/>
      <c r="J18" s="43" t="s">
        <v>58</v>
      </c>
      <c r="K18" s="44" t="s">
        <v>62</v>
      </c>
      <c r="L18" s="44" t="s">
        <v>65</v>
      </c>
      <c r="M18" s="30" t="s">
        <v>51</v>
      </c>
      <c r="O18" s="5"/>
      <c r="P18" s="5"/>
      <c r="Q18" s="5"/>
      <c r="R18" s="5"/>
      <c r="S18" s="5"/>
      <c r="T18" s="5"/>
    </row>
    <row r="19" spans="1:20" ht="16" thickBot="1" x14ac:dyDescent="0.4">
      <c r="C19" s="37" t="s">
        <v>57</v>
      </c>
      <c r="D19" s="39" t="s">
        <v>66</v>
      </c>
      <c r="E19" s="39" t="s">
        <v>63</v>
      </c>
      <c r="F19" s="39" t="s">
        <v>58</v>
      </c>
    </row>
    <row r="20" spans="1:20" ht="16" thickBot="1" x14ac:dyDescent="0.4">
      <c r="C20" s="37" t="s">
        <v>57</v>
      </c>
      <c r="D20" s="39" t="s">
        <v>62</v>
      </c>
      <c r="E20" s="39" t="s">
        <v>65</v>
      </c>
      <c r="F20" s="39" t="s">
        <v>57</v>
      </c>
      <c r="I20" t="s">
        <v>52</v>
      </c>
    </row>
    <row r="21" spans="1:20" ht="31.5" thickBot="1" x14ac:dyDescent="0.4">
      <c r="C21" s="37" t="s">
        <v>58</v>
      </c>
      <c r="D21" s="39" t="s">
        <v>66</v>
      </c>
      <c r="E21" s="39" t="s">
        <v>65</v>
      </c>
      <c r="F21" s="39" t="s">
        <v>57</v>
      </c>
      <c r="J21" s="36" t="s">
        <v>56</v>
      </c>
      <c r="K21" s="38" t="s">
        <v>59</v>
      </c>
      <c r="L21" s="38" t="s">
        <v>60</v>
      </c>
      <c r="M21" s="38" t="s">
        <v>61</v>
      </c>
    </row>
    <row r="22" spans="1:20" ht="16.5" thickTop="1" thickBot="1" x14ac:dyDescent="0.4">
      <c r="C22" s="37" t="s">
        <v>58</v>
      </c>
      <c r="D22" s="39" t="s">
        <v>66</v>
      </c>
      <c r="E22" s="39" t="s">
        <v>63</v>
      </c>
      <c r="F22" s="39" t="s">
        <v>58</v>
      </c>
      <c r="J22" s="43" t="s">
        <v>57</v>
      </c>
      <c r="K22" s="44" t="s">
        <v>64</v>
      </c>
      <c r="L22" s="44" t="s">
        <v>65</v>
      </c>
      <c r="M22" s="30" t="s">
        <v>51</v>
      </c>
    </row>
    <row r="23" spans="1:20" ht="16" thickBot="1" x14ac:dyDescent="0.4">
      <c r="C23" s="37" t="s">
        <v>57</v>
      </c>
      <c r="D23" s="39" t="s">
        <v>64</v>
      </c>
      <c r="E23" s="39" t="s">
        <v>65</v>
      </c>
      <c r="F23" s="39" t="s">
        <v>57</v>
      </c>
    </row>
    <row r="24" spans="1:20" ht="16" thickBot="1" x14ac:dyDescent="0.4">
      <c r="C24" s="37" t="s">
        <v>58</v>
      </c>
      <c r="D24" s="39" t="s">
        <v>64</v>
      </c>
      <c r="E24" s="39" t="s">
        <v>65</v>
      </c>
      <c r="F24" s="39" t="s">
        <v>58</v>
      </c>
      <c r="I24" t="s">
        <v>75</v>
      </c>
    </row>
    <row r="25" spans="1:20" ht="31.5" thickBot="1" x14ac:dyDescent="0.4">
      <c r="C25" s="40" t="s">
        <v>58</v>
      </c>
      <c r="D25" s="41" t="s">
        <v>62</v>
      </c>
      <c r="E25" s="41" t="s">
        <v>63</v>
      </c>
      <c r="F25" s="41" t="s">
        <v>57</v>
      </c>
      <c r="J25" s="36" t="s">
        <v>56</v>
      </c>
      <c r="K25" s="38" t="s">
        <v>59</v>
      </c>
      <c r="L25" s="38" t="s">
        <v>60</v>
      </c>
      <c r="M25" s="38" t="s">
        <v>61</v>
      </c>
    </row>
    <row r="26" spans="1:20" ht="16.5" thickTop="1" thickBot="1" x14ac:dyDescent="0.4">
      <c r="C26" s="36" t="s">
        <v>57</v>
      </c>
      <c r="D26" s="36" t="s">
        <v>64</v>
      </c>
      <c r="E26" s="36" t="s">
        <v>63</v>
      </c>
      <c r="F26" s="36" t="s">
        <v>58</v>
      </c>
      <c r="J26" s="43" t="s">
        <v>74</v>
      </c>
      <c r="K26" s="44" t="s">
        <v>64</v>
      </c>
      <c r="L26" s="44" t="s">
        <v>65</v>
      </c>
      <c r="M26" s="30" t="s">
        <v>51</v>
      </c>
    </row>
    <row r="27" spans="1:20" ht="15.5" x14ac:dyDescent="0.35">
      <c r="C27" s="42"/>
      <c r="D27" s="42"/>
      <c r="E27" s="42"/>
      <c r="F27" s="42"/>
    </row>
    <row r="29" spans="1:20" x14ac:dyDescent="0.35">
      <c r="B29" t="s">
        <v>24</v>
      </c>
    </row>
    <row r="30" spans="1:20" x14ac:dyDescent="0.35">
      <c r="B30" t="s">
        <v>0</v>
      </c>
      <c r="C30" t="s">
        <v>96</v>
      </c>
      <c r="E30" t="s">
        <v>81</v>
      </c>
      <c r="F30" t="s">
        <v>82</v>
      </c>
      <c r="G30" t="s">
        <v>83</v>
      </c>
    </row>
    <row r="31" spans="1:20" x14ac:dyDescent="0.35">
      <c r="B31" t="s">
        <v>84</v>
      </c>
      <c r="C31" t="s">
        <v>85</v>
      </c>
      <c r="D31" t="e">
        <f ca="1">ARRAYFORMULA(COUNTIF($C$17:$E$26,C31&amp;"yes")) &gt; ARRAYFORMULA(COUNTIF($C$17:$E$26,C31&amp;"no"))</f>
        <v>#NAME?</v>
      </c>
      <c r="E31">
        <v>2</v>
      </c>
      <c r="F31">
        <v>5</v>
      </c>
      <c r="G31" t="s">
        <v>86</v>
      </c>
    </row>
    <row r="32" spans="1:20" x14ac:dyDescent="0.35">
      <c r="C32" t="s">
        <v>87</v>
      </c>
      <c r="D32" t="s">
        <v>57</v>
      </c>
      <c r="E32">
        <v>1</v>
      </c>
      <c r="F32">
        <v>4</v>
      </c>
    </row>
    <row r="33" spans="2:7" x14ac:dyDescent="0.35">
      <c r="C33" t="s">
        <v>88</v>
      </c>
      <c r="D33" t="s">
        <v>57</v>
      </c>
      <c r="E33">
        <v>2</v>
      </c>
      <c r="F33">
        <v>5</v>
      </c>
    </row>
    <row r="34" spans="2:7" x14ac:dyDescent="0.35">
      <c r="B34" t="s">
        <v>89</v>
      </c>
      <c r="C34" t="s">
        <v>90</v>
      </c>
      <c r="D34" t="s">
        <v>58</v>
      </c>
      <c r="E34">
        <v>2</v>
      </c>
      <c r="F34">
        <v>4</v>
      </c>
      <c r="G34" t="s">
        <v>86</v>
      </c>
    </row>
    <row r="35" spans="2:7" x14ac:dyDescent="0.35">
      <c r="C35" t="s">
        <v>91</v>
      </c>
      <c r="D35" t="s">
        <v>57</v>
      </c>
      <c r="E35">
        <v>1</v>
      </c>
      <c r="F35">
        <v>6</v>
      </c>
    </row>
    <row r="36" spans="2:7" x14ac:dyDescent="0.35">
      <c r="C36" t="s">
        <v>92</v>
      </c>
      <c r="D36" t="s">
        <v>58</v>
      </c>
      <c r="E36">
        <v>2</v>
      </c>
      <c r="F36">
        <v>4</v>
      </c>
    </row>
    <row r="37" spans="2:7" x14ac:dyDescent="0.35">
      <c r="B37" t="s">
        <v>93</v>
      </c>
      <c r="C37" t="s">
        <v>64</v>
      </c>
      <c r="D37" t="s">
        <v>57</v>
      </c>
      <c r="E37">
        <v>3</v>
      </c>
      <c r="F37">
        <v>7</v>
      </c>
      <c r="G37" t="s">
        <v>86</v>
      </c>
    </row>
    <row r="38" spans="2:7" x14ac:dyDescent="0.35">
      <c r="C38" t="s">
        <v>94</v>
      </c>
      <c r="D38" t="s">
        <v>57</v>
      </c>
      <c r="E38">
        <v>2</v>
      </c>
      <c r="F38">
        <v>7</v>
      </c>
    </row>
    <row r="39" spans="2:7" x14ac:dyDescent="0.35">
      <c r="B39" t="s">
        <v>95</v>
      </c>
      <c r="C39" t="b">
        <v>1</v>
      </c>
      <c r="D39" t="s">
        <v>58</v>
      </c>
      <c r="E39">
        <v>3</v>
      </c>
      <c r="F39">
        <v>6</v>
      </c>
      <c r="G39" t="s">
        <v>86</v>
      </c>
    </row>
    <row r="40" spans="2:7" x14ac:dyDescent="0.35">
      <c r="C40" t="b">
        <v>0</v>
      </c>
      <c r="D40" t="s">
        <v>57</v>
      </c>
      <c r="E40">
        <v>2</v>
      </c>
      <c r="F40">
        <v>8</v>
      </c>
    </row>
  </sheetData>
  <mergeCells count="4">
    <mergeCell ref="L1:M2"/>
    <mergeCell ref="F1:I2"/>
    <mergeCell ref="A1:C1"/>
    <mergeCell ref="B5:S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workbookViewId="0">
      <selection activeCell="H32" sqref="H32"/>
    </sheetView>
  </sheetViews>
  <sheetFormatPr defaultRowHeight="14.5" x14ac:dyDescent="0.35"/>
  <cols>
    <col min="1" max="1" width="14" style="60" customWidth="1"/>
    <col min="2" max="2" width="22.08984375" style="60" customWidth="1"/>
    <col min="3" max="3" width="8.7265625" style="60"/>
    <col min="4" max="4" width="11.08984375" style="59" bestFit="1" customWidth="1"/>
    <col min="5" max="5" width="9.08984375" style="59"/>
    <col min="6" max="6" width="48.6328125" style="60" bestFit="1" customWidth="1"/>
    <col min="7" max="7" width="8.7265625" style="60"/>
    <col min="8" max="8" width="42.6328125" style="60" customWidth="1"/>
    <col min="9" max="16384" width="8.7265625" style="60"/>
  </cols>
  <sheetData>
    <row r="1" spans="1:8" x14ac:dyDescent="0.35">
      <c r="A1" s="63" t="s">
        <v>0</v>
      </c>
      <c r="B1" s="64" t="s">
        <v>3</v>
      </c>
      <c r="C1" s="64" t="s">
        <v>1</v>
      </c>
      <c r="D1" s="65" t="s">
        <v>2</v>
      </c>
    </row>
    <row r="2" spans="1:8" x14ac:dyDescent="0.35">
      <c r="A2" s="93" t="str">
        <f>Cover!C16</f>
        <v>CHILDREN</v>
      </c>
      <c r="B2" s="66" t="str">
        <f>B25&amp;" --&gt; "&amp;E25</f>
        <v>yes --&gt; no</v>
      </c>
      <c r="C2" s="66">
        <f>MIN(D25,D26)</f>
        <v>2</v>
      </c>
      <c r="D2" s="88">
        <f>SUM(C2:C3)/SUM(F$25:F$28)</f>
        <v>0.4</v>
      </c>
      <c r="F2" s="60" t="s">
        <v>4</v>
      </c>
      <c r="G2" s="99" t="str">
        <f>"IF "&amp;A7&amp;" = "&amp;B35&amp;" THEN "&amp;E35</f>
        <v>IF PTRANSPORT = poor THEN no</v>
      </c>
      <c r="H2" s="100"/>
    </row>
    <row r="3" spans="1:8" x14ac:dyDescent="0.35">
      <c r="A3" s="90"/>
      <c r="B3" s="61" t="str">
        <f>B27&amp;" --&gt; "&amp;E27</f>
        <v>no --&gt; no</v>
      </c>
      <c r="C3" s="61">
        <f>MIN(D28,D27)</f>
        <v>2</v>
      </c>
      <c r="D3" s="89"/>
      <c r="F3" s="60" t="s">
        <v>5</v>
      </c>
      <c r="G3" s="99" t="str">
        <f>"IF "&amp;A7&amp;" = "&amp;B37&amp;" THEN "&amp;E37</f>
        <v>IF PTRANSPORT = fine THEN yes</v>
      </c>
      <c r="H3" s="100"/>
    </row>
    <row r="4" spans="1:8" x14ac:dyDescent="0.35">
      <c r="A4" s="90" t="str">
        <f>Cover!D16</f>
        <v>TPATTERN</v>
      </c>
      <c r="B4" s="61" t="str">
        <f>B29&amp;" --&gt; "&amp;E29</f>
        <v>low --&gt; yes</v>
      </c>
      <c r="C4" s="61">
        <f>MIN(D29:D30)</f>
        <v>1</v>
      </c>
      <c r="D4" s="89">
        <f>SUM(C4:C6)/SUM(F$25:F$28)</f>
        <v>0.3</v>
      </c>
      <c r="G4" s="99"/>
      <c r="H4" s="100"/>
    </row>
    <row r="5" spans="1:8" x14ac:dyDescent="0.35">
      <c r="A5" s="90"/>
      <c r="B5" s="61" t="str">
        <f>B31&amp;" --&gt; "&amp;E31</f>
        <v>medium --&gt; no</v>
      </c>
      <c r="C5" s="61">
        <f>MIN(D31:D32)</f>
        <v>1</v>
      </c>
      <c r="D5" s="89"/>
      <c r="G5" s="101"/>
      <c r="H5" s="102"/>
    </row>
    <row r="6" spans="1:8" x14ac:dyDescent="0.35">
      <c r="A6" s="90"/>
      <c r="B6" s="61" t="str">
        <f>B33&amp;" --&gt; "&amp;E33</f>
        <v>high --&gt; no</v>
      </c>
      <c r="C6" s="61">
        <f>MIN(D33:D34)</f>
        <v>1</v>
      </c>
      <c r="D6" s="89"/>
      <c r="G6" s="101"/>
      <c r="H6" s="102"/>
    </row>
    <row r="7" spans="1:8" x14ac:dyDescent="0.35">
      <c r="A7" s="90" t="str">
        <f>Cover!E16</f>
        <v>PTRANSPORT</v>
      </c>
      <c r="B7" s="61" t="str">
        <f>B35&amp;" --&gt; "&amp;E35</f>
        <v>poor --&gt; no</v>
      </c>
      <c r="C7" s="61">
        <f>MIN(D35:D36)</f>
        <v>1</v>
      </c>
      <c r="D7" s="89">
        <f>SUM(C7:C8)/SUM(F$25:F$28)</f>
        <v>0.3</v>
      </c>
      <c r="G7" s="103"/>
      <c r="H7" s="104"/>
    </row>
    <row r="8" spans="1:8" x14ac:dyDescent="0.35">
      <c r="A8" s="91"/>
      <c r="B8" s="62" t="str">
        <f>B37&amp;" --&gt; "&amp;E37</f>
        <v>fine --&gt; yes</v>
      </c>
      <c r="C8" s="62">
        <f>MIN(D37:D38)</f>
        <v>2</v>
      </c>
      <c r="D8" s="92"/>
    </row>
    <row r="9" spans="1:8" x14ac:dyDescent="0.35">
      <c r="F9" s="60" t="s">
        <v>6</v>
      </c>
      <c r="G9" s="97">
        <f>D7</f>
        <v>0.3</v>
      </c>
    </row>
    <row r="10" spans="1:8" x14ac:dyDescent="0.35">
      <c r="G10" s="98"/>
    </row>
    <row r="12" spans="1:8" x14ac:dyDescent="0.35">
      <c r="F12" s="60" t="s">
        <v>7</v>
      </c>
      <c r="G12" s="95" t="str">
        <f>IF(Cover!L18='1R'!B$35,'1R'!E35,'1R'!E$37)</f>
        <v>yes</v>
      </c>
    </row>
    <row r="13" spans="1:8" x14ac:dyDescent="0.35">
      <c r="G13" s="96"/>
    </row>
    <row r="15" spans="1:8" x14ac:dyDescent="0.35">
      <c r="F15" s="60" t="s">
        <v>8</v>
      </c>
      <c r="G15" s="95" t="str">
        <f>IF(Cover!L22='1R'!B$35,'1R'!E38,'1R'!E$37)</f>
        <v>yes</v>
      </c>
    </row>
    <row r="16" spans="1:8" x14ac:dyDescent="0.35">
      <c r="G16" s="96"/>
    </row>
    <row r="19" spans="1:7" x14ac:dyDescent="0.35">
      <c r="F19" s="60" t="s">
        <v>76</v>
      </c>
      <c r="G19" s="95" t="str">
        <f>IF(Cover!L26='1R'!B$35,'1R'!E42,'1R'!E$37)</f>
        <v>yes</v>
      </c>
    </row>
    <row r="20" spans="1:7" x14ac:dyDescent="0.35">
      <c r="G20" s="96"/>
    </row>
    <row r="24" spans="1:7" x14ac:dyDescent="0.35">
      <c r="A24" s="67" t="s">
        <v>0</v>
      </c>
      <c r="B24" s="67" t="s">
        <v>103</v>
      </c>
      <c r="C24" s="67" t="s">
        <v>98</v>
      </c>
      <c r="D24" s="67" t="s">
        <v>99</v>
      </c>
      <c r="E24" s="67" t="s">
        <v>97</v>
      </c>
      <c r="F24" s="67" t="s">
        <v>100</v>
      </c>
    </row>
    <row r="25" spans="1:7" x14ac:dyDescent="0.35">
      <c r="A25" s="87" t="str">
        <f>Cover!C16</f>
        <v>CHILDREN</v>
      </c>
      <c r="B25" s="87" t="s">
        <v>57</v>
      </c>
      <c r="C25" s="59" t="s">
        <v>57</v>
      </c>
      <c r="D25" s="59">
        <f>COUNTIFS(Cover!$C$17:$C$26,B25,Cover!$F$17:$F$26,C25)</f>
        <v>2</v>
      </c>
      <c r="E25" s="87" t="str">
        <f>IF(D25 &gt; D26,C25,C26)</f>
        <v>no</v>
      </c>
      <c r="F25" s="87">
        <f>COUNTIF(Cover!$C$17:$C$26,B25)</f>
        <v>6</v>
      </c>
    </row>
    <row r="26" spans="1:7" x14ac:dyDescent="0.35">
      <c r="A26" s="87"/>
      <c r="B26" s="87"/>
      <c r="C26" s="59" t="s">
        <v>58</v>
      </c>
      <c r="D26" s="59">
        <f>COUNTIFS(Cover!$C$17:$C$26,B25,Cover!$F$17:$F$26,C26)</f>
        <v>4</v>
      </c>
      <c r="E26" s="87"/>
      <c r="F26" s="87"/>
    </row>
    <row r="27" spans="1:7" x14ac:dyDescent="0.35">
      <c r="A27" s="87"/>
      <c r="B27" s="87" t="s">
        <v>58</v>
      </c>
      <c r="C27" s="59" t="s">
        <v>57</v>
      </c>
      <c r="D27" s="59">
        <f>COUNTIFS(Cover!$C$17:$C$26,B27,Cover!$F$17:$F$26,C27)</f>
        <v>2</v>
      </c>
      <c r="E27" s="87" t="str">
        <f>IF(D27 &gt; D28,C27,C28)</f>
        <v>no</v>
      </c>
      <c r="F27" s="87">
        <f>COUNTIF(Cover!$C$17:$C$26,B27)</f>
        <v>4</v>
      </c>
    </row>
    <row r="28" spans="1:7" x14ac:dyDescent="0.35">
      <c r="A28" s="87"/>
      <c r="B28" s="87"/>
      <c r="C28" s="59" t="s">
        <v>58</v>
      </c>
      <c r="D28" s="59">
        <f>COUNTIFS(Cover!$C$17:$C$26,B27,Cover!$F$17:$F$26,C28)</f>
        <v>2</v>
      </c>
      <c r="E28" s="87"/>
      <c r="F28" s="87"/>
    </row>
    <row r="29" spans="1:7" ht="16" customHeight="1" x14ac:dyDescent="0.35">
      <c r="A29" s="87" t="str">
        <f>Cover!D16</f>
        <v>TPATTERN</v>
      </c>
      <c r="B29" s="94" t="s">
        <v>62</v>
      </c>
      <c r="C29" s="59" t="s">
        <v>57</v>
      </c>
      <c r="D29" s="59">
        <f>COUNTIFS(Cover!$D$17:$D$26,B29,Cover!$F$17:$F$26,C29)</f>
        <v>2</v>
      </c>
      <c r="E29" s="87" t="str">
        <f>IF(D29 &gt; D30,C29,C30)</f>
        <v>yes</v>
      </c>
      <c r="F29" s="87">
        <f>COUNTIF(Cover!$D$17:$D$26,B29)</f>
        <v>3</v>
      </c>
    </row>
    <row r="30" spans="1:7" x14ac:dyDescent="0.35">
      <c r="A30" s="87"/>
      <c r="B30" s="94"/>
      <c r="C30" s="59" t="s">
        <v>58</v>
      </c>
      <c r="D30" s="59">
        <f>COUNTIFS(Cover!$D$17:$D$26,B29,Cover!$F$17:$F$26,C30)</f>
        <v>1</v>
      </c>
      <c r="E30" s="87"/>
      <c r="F30" s="87"/>
    </row>
    <row r="31" spans="1:7" ht="16" customHeight="1" x14ac:dyDescent="0.35">
      <c r="A31" s="87"/>
      <c r="B31" s="94" t="s">
        <v>66</v>
      </c>
      <c r="C31" s="59" t="s">
        <v>57</v>
      </c>
      <c r="D31" s="59">
        <f>COUNTIFS(Cover!$D$17:$D$26,B31,Cover!$F$17:$F$26,C31)</f>
        <v>1</v>
      </c>
      <c r="E31" s="87" t="str">
        <f>IF(D31 &gt; D32,C31,C32)</f>
        <v>no</v>
      </c>
      <c r="F31" s="87">
        <f>COUNTIF(Cover!$D$17:$D$26,B31)</f>
        <v>3</v>
      </c>
    </row>
    <row r="32" spans="1:7" x14ac:dyDescent="0.35">
      <c r="A32" s="87"/>
      <c r="B32" s="94"/>
      <c r="C32" s="59" t="s">
        <v>58</v>
      </c>
      <c r="D32" s="59">
        <f>COUNTIFS(Cover!$D$17:$D$26,B31,Cover!$F$17:$F$26,C32)</f>
        <v>2</v>
      </c>
      <c r="E32" s="87"/>
      <c r="F32" s="87"/>
    </row>
    <row r="33" spans="1:6" ht="16" customHeight="1" x14ac:dyDescent="0.35">
      <c r="A33" s="87"/>
      <c r="B33" s="94" t="s">
        <v>64</v>
      </c>
      <c r="C33" s="59" t="s">
        <v>57</v>
      </c>
      <c r="D33" s="59">
        <f>COUNTIFS(Cover!$D$17:$D$26,B33,Cover!$F$17:$F$26,C33)</f>
        <v>1</v>
      </c>
      <c r="E33" s="87" t="str">
        <f>IF(D33 &gt; D34,C33,C34)</f>
        <v>no</v>
      </c>
      <c r="F33" s="87">
        <f>COUNTIF(Cover!$D$17:$D$26,B33)</f>
        <v>4</v>
      </c>
    </row>
    <row r="34" spans="1:6" x14ac:dyDescent="0.35">
      <c r="A34" s="87"/>
      <c r="B34" s="94"/>
      <c r="C34" s="59" t="s">
        <v>58</v>
      </c>
      <c r="D34" s="59">
        <f>COUNTIFS(Cover!$D$17:$D$26,B33,Cover!$F$17:$F$26,C34)</f>
        <v>3</v>
      </c>
      <c r="E34" s="87"/>
      <c r="F34" s="87"/>
    </row>
    <row r="35" spans="1:6" x14ac:dyDescent="0.35">
      <c r="A35" s="87" t="str">
        <f>Cover!E16</f>
        <v>PTRANSPORT</v>
      </c>
      <c r="B35" s="87" t="s">
        <v>63</v>
      </c>
      <c r="C35" s="59" t="s">
        <v>57</v>
      </c>
      <c r="D35" s="59">
        <f>COUNTIFS(Cover!$E$17:$E$26,B35,Cover!$F$17:$F$26,C35)</f>
        <v>1</v>
      </c>
      <c r="E35" s="87" t="str">
        <f>IF(D35 &gt; D36,C35,C36)</f>
        <v>no</v>
      </c>
      <c r="F35" s="87">
        <f>COUNTIF(Cover!$E$17:$E$26,B35)</f>
        <v>5</v>
      </c>
    </row>
    <row r="36" spans="1:6" x14ac:dyDescent="0.35">
      <c r="A36" s="87"/>
      <c r="B36" s="87"/>
      <c r="C36" s="59" t="s">
        <v>58</v>
      </c>
      <c r="D36" s="59">
        <f>COUNTIFS(Cover!$E$17:$E$26,B35,Cover!$F$17:$F$26,C36)</f>
        <v>4</v>
      </c>
      <c r="E36" s="87"/>
      <c r="F36" s="87"/>
    </row>
    <row r="37" spans="1:6" x14ac:dyDescent="0.35">
      <c r="A37" s="87"/>
      <c r="B37" s="87" t="s">
        <v>65</v>
      </c>
      <c r="C37" s="59" t="s">
        <v>57</v>
      </c>
      <c r="D37" s="59">
        <f>COUNTIFS(Cover!$E$17:$E$26,B37,Cover!$F$17:$F$26,C37)</f>
        <v>3</v>
      </c>
      <c r="E37" s="87" t="str">
        <f t="shared" ref="E37" si="0">IF(D37 &gt; D38,C37,C38)</f>
        <v>yes</v>
      </c>
      <c r="F37" s="87">
        <f>COUNTIF(Cover!$E$17:$E$26,B37)</f>
        <v>5</v>
      </c>
    </row>
    <row r="38" spans="1:6" x14ac:dyDescent="0.35">
      <c r="A38" s="87"/>
      <c r="B38" s="87"/>
      <c r="C38" s="59" t="s">
        <v>58</v>
      </c>
      <c r="D38" s="59">
        <f>COUNTIFS(Cover!$E$17:$E$26,B37,Cover!$F$17:$F$26,C38)</f>
        <v>2</v>
      </c>
      <c r="E38" s="87"/>
      <c r="F38" s="87"/>
    </row>
  </sheetData>
  <mergeCells count="40">
    <mergeCell ref="G19:G20"/>
    <mergeCell ref="G9:G10"/>
    <mergeCell ref="G12:G13"/>
    <mergeCell ref="G15:G16"/>
    <mergeCell ref="G2:H2"/>
    <mergeCell ref="G3:H3"/>
    <mergeCell ref="G4:H4"/>
    <mergeCell ref="G5:H5"/>
    <mergeCell ref="G6:H6"/>
    <mergeCell ref="G7:H7"/>
    <mergeCell ref="E29:E30"/>
    <mergeCell ref="E31:E32"/>
    <mergeCell ref="E33:E34"/>
    <mergeCell ref="A2:A3"/>
    <mergeCell ref="A4:A6"/>
    <mergeCell ref="B29:B30"/>
    <mergeCell ref="B31:B32"/>
    <mergeCell ref="B33:B34"/>
    <mergeCell ref="A29:A34"/>
    <mergeCell ref="A25:A28"/>
    <mergeCell ref="B25:B26"/>
    <mergeCell ref="B27:B28"/>
    <mergeCell ref="E25:E26"/>
    <mergeCell ref="E27:E28"/>
    <mergeCell ref="F35:F36"/>
    <mergeCell ref="F37:F38"/>
    <mergeCell ref="D2:D3"/>
    <mergeCell ref="D4:D6"/>
    <mergeCell ref="A7:A8"/>
    <mergeCell ref="D7:D8"/>
    <mergeCell ref="F25:F26"/>
    <mergeCell ref="F27:F28"/>
    <mergeCell ref="F29:F30"/>
    <mergeCell ref="F31:F32"/>
    <mergeCell ref="F33:F34"/>
    <mergeCell ref="A35:A38"/>
    <mergeCell ref="B35:B36"/>
    <mergeCell ref="B37:B38"/>
    <mergeCell ref="E35:E36"/>
    <mergeCell ref="E37:E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1"/>
  <sheetViews>
    <sheetView workbookViewId="0">
      <selection activeCell="C16" sqref="C16"/>
    </sheetView>
  </sheetViews>
  <sheetFormatPr defaultRowHeight="14.5" x14ac:dyDescent="0.35"/>
  <cols>
    <col min="1" max="1" width="10.36328125" bestFit="1" customWidth="1"/>
    <col min="3" max="3" width="9.1796875" bestFit="1" customWidth="1"/>
    <col min="4" max="4" width="9" bestFit="1" customWidth="1"/>
  </cols>
  <sheetData>
    <row r="1" spans="1:19" ht="15" thickBot="1" x14ac:dyDescent="0.4"/>
    <row r="2" spans="1:19" ht="16" thickBot="1" x14ac:dyDescent="0.4">
      <c r="B2" s="130" t="s">
        <v>56</v>
      </c>
      <c r="C2" s="127"/>
      <c r="D2" s="128"/>
      <c r="E2" s="130" t="s">
        <v>59</v>
      </c>
      <c r="F2" s="127"/>
      <c r="G2" s="128"/>
      <c r="H2" s="130" t="s">
        <v>60</v>
      </c>
      <c r="I2" s="127"/>
      <c r="J2" s="128"/>
      <c r="K2" s="127" t="s">
        <v>61</v>
      </c>
      <c r="L2" s="128"/>
    </row>
    <row r="3" spans="1:19" ht="16" thickBot="1" x14ac:dyDescent="0.4">
      <c r="B3" s="8"/>
      <c r="C3" s="9" t="s">
        <v>57</v>
      </c>
      <c r="D3" s="10" t="s">
        <v>58</v>
      </c>
      <c r="E3" s="8"/>
      <c r="F3" s="9" t="s">
        <v>57</v>
      </c>
      <c r="G3" s="10" t="s">
        <v>58</v>
      </c>
      <c r="H3" s="8"/>
      <c r="I3" s="9" t="s">
        <v>57</v>
      </c>
      <c r="J3" s="10" t="s">
        <v>58</v>
      </c>
      <c r="K3" s="9" t="s">
        <v>57</v>
      </c>
      <c r="L3" s="10" t="s">
        <v>58</v>
      </c>
    </row>
    <row r="4" spans="1:19" ht="15.5" x14ac:dyDescent="0.35">
      <c r="A4" s="129" t="s">
        <v>9</v>
      </c>
      <c r="B4" s="18" t="s">
        <v>57</v>
      </c>
      <c r="C4" s="19">
        <f>COUNTIFS(Cover!$C$17:$C$26,'Naïve Bayes'!$B4,Cover!$F$17:$F$26,'Naïve Bayes'!C$3)</f>
        <v>2</v>
      </c>
      <c r="D4" s="19">
        <f>COUNTIFS(Cover!$C$17:$C$26,'Naïve Bayes'!$B4,Cover!$F$17:$F$26,'Naïve Bayes'!D$3)</f>
        <v>4</v>
      </c>
      <c r="E4" s="18" t="s">
        <v>62</v>
      </c>
      <c r="F4" s="19">
        <f>COUNTIFS(Cover!$D$17:$D$26,'Naïve Bayes'!$E4,Cover!$F$17:$F$26,'Naïve Bayes'!F$3)</f>
        <v>2</v>
      </c>
      <c r="G4" s="19">
        <f>COUNTIFS(Cover!$D$17:$D$26,'Naïve Bayes'!$E4,Cover!$F$17:$F$26,'Naïve Bayes'!G$3)</f>
        <v>1</v>
      </c>
      <c r="H4" s="18" t="s">
        <v>63</v>
      </c>
      <c r="I4" s="19">
        <f>COUNTIFS(Cover!$E$17:$E$26,'Naïve Bayes'!$H4,Cover!$F$17:$F$26,'Naïve Bayes'!I$3)</f>
        <v>1</v>
      </c>
      <c r="J4" s="20">
        <f>COUNTIFS(Cover!$E$17:$E$26,'Naïve Bayes'!$H4,Cover!$F$17:$F$26,'Naïve Bayes'!J$3)</f>
        <v>4</v>
      </c>
      <c r="K4" s="131">
        <f>COUNTIFS(Cover!$F$17:$F$26,'Naïve Bayes'!K$3)</f>
        <v>4</v>
      </c>
      <c r="L4" s="131">
        <f>COUNTIFS(Cover!$F$17:$F$26,'Naïve Bayes'!L$3)</f>
        <v>6</v>
      </c>
    </row>
    <row r="5" spans="1:19" ht="15.5" x14ac:dyDescent="0.35">
      <c r="A5" s="129"/>
      <c r="B5" s="21" t="s">
        <v>58</v>
      </c>
      <c r="C5" s="19">
        <f>COUNTIFS(Cover!$C$17:$C$26,'Naïve Bayes'!$B5,Cover!$F$17:$F$26,'Naïve Bayes'!C$3)</f>
        <v>2</v>
      </c>
      <c r="D5" s="19">
        <f>COUNTIFS(Cover!$C$17:$C$26,'Naïve Bayes'!$B5,Cover!$F$17:$F$26,'Naïve Bayes'!D$3)</f>
        <v>2</v>
      </c>
      <c r="E5" s="21" t="s">
        <v>66</v>
      </c>
      <c r="F5" s="19">
        <f>COUNTIFS(Cover!$D$17:$D$26,'Naïve Bayes'!$E5,Cover!$F$17:$F$26,'Naïve Bayes'!F$3)</f>
        <v>1</v>
      </c>
      <c r="G5" s="19">
        <f>COUNTIFS(Cover!$D$17:$D$26,'Naïve Bayes'!$E5,Cover!$F$17:$F$26,'Naïve Bayes'!G$3)</f>
        <v>2</v>
      </c>
      <c r="H5" s="21" t="s">
        <v>65</v>
      </c>
      <c r="I5" s="19">
        <f>COUNTIFS(Cover!$E$17:$E$26,'Naïve Bayes'!$H5,Cover!$F$17:$F$26,'Naïve Bayes'!I$3)</f>
        <v>3</v>
      </c>
      <c r="J5" s="22">
        <f>COUNTIFS(Cover!$E$17:$E$26,'Naïve Bayes'!$H5,Cover!$F$17:$F$26,'Naïve Bayes'!J$3)</f>
        <v>2</v>
      </c>
      <c r="K5" s="132"/>
      <c r="L5" s="132"/>
    </row>
    <row r="6" spans="1:19" ht="16" thickBot="1" x14ac:dyDescent="0.4">
      <c r="A6" s="129"/>
      <c r="B6" s="23"/>
      <c r="C6" s="24"/>
      <c r="D6" s="25"/>
      <c r="E6" s="23" t="s">
        <v>64</v>
      </c>
      <c r="F6" s="24">
        <f>COUNTIFS(Cover!$D$17:$D$26,'Naïve Bayes'!$E6,Cover!$F$17:$F$26,'Naïve Bayes'!F$3)</f>
        <v>1</v>
      </c>
      <c r="G6" s="25">
        <f>COUNTIFS(Cover!$D$17:$D$26,'Naïve Bayes'!$E6,Cover!$F$17:$F$26,'Naïve Bayes'!G$3)</f>
        <v>3</v>
      </c>
      <c r="H6" s="23"/>
      <c r="I6" s="24"/>
      <c r="J6" s="25"/>
      <c r="K6" s="133"/>
      <c r="L6" s="133"/>
    </row>
    <row r="7" spans="1:19" ht="15.75" customHeight="1" x14ac:dyDescent="0.35">
      <c r="A7" s="129" t="s">
        <v>10</v>
      </c>
      <c r="B7" s="18" t="s">
        <v>57</v>
      </c>
      <c r="C7" s="19">
        <f>C4/SUM(C$4:C$5)</f>
        <v>0.5</v>
      </c>
      <c r="D7" s="19">
        <f>D4/SUM(D$4:D$5)</f>
        <v>0.66666666666666663</v>
      </c>
      <c r="E7" s="18" t="s">
        <v>62</v>
      </c>
      <c r="F7" s="19">
        <f>F4/SUM(F$4:F$6)</f>
        <v>0.5</v>
      </c>
      <c r="G7" s="19">
        <f>G4/SUM(G$4:G$6)</f>
        <v>0.16666666666666666</v>
      </c>
      <c r="H7" s="18" t="s">
        <v>63</v>
      </c>
      <c r="I7" s="19">
        <f>I4/SUM(I$4:I$5)</f>
        <v>0.25</v>
      </c>
      <c r="J7" s="20">
        <f>J4/SUM(J$4:J$5)</f>
        <v>0.66666666666666663</v>
      </c>
      <c r="K7" s="124">
        <f>K4/SUM(K4:L6)</f>
        <v>0.4</v>
      </c>
      <c r="L7" s="124">
        <f>L4/SUM(K4:L6)</f>
        <v>0.6</v>
      </c>
      <c r="M7" s="117" t="s">
        <v>12</v>
      </c>
      <c r="O7" s="108" t="s">
        <v>11</v>
      </c>
      <c r="P7" s="109"/>
      <c r="Q7" s="109"/>
      <c r="R7" s="109"/>
      <c r="S7" s="110"/>
    </row>
    <row r="8" spans="1:19" ht="15.5" x14ac:dyDescent="0.35">
      <c r="A8" s="129"/>
      <c r="B8" s="21" t="s">
        <v>58</v>
      </c>
      <c r="C8" s="19">
        <f>C5/SUM(C$4:C$5)</f>
        <v>0.5</v>
      </c>
      <c r="D8" s="68">
        <f>D5/SUM(D$4:D$5)</f>
        <v>0.33333333333333331</v>
      </c>
      <c r="E8" s="21" t="s">
        <v>66</v>
      </c>
      <c r="F8" s="19">
        <f t="shared" ref="F8:G8" si="0">F5/SUM(F$4:F$6)</f>
        <v>0.25</v>
      </c>
      <c r="G8" s="19">
        <f t="shared" si="0"/>
        <v>0.33333333333333331</v>
      </c>
      <c r="H8" s="21" t="s">
        <v>65</v>
      </c>
      <c r="I8" s="19">
        <f>I5/SUM(I$4:I$5)</f>
        <v>0.75</v>
      </c>
      <c r="J8" s="22">
        <f>J5/SUM(J$4:J$5)</f>
        <v>0.33333333333333331</v>
      </c>
      <c r="K8" s="125"/>
      <c r="L8" s="125"/>
      <c r="M8" s="117"/>
      <c r="O8" s="111"/>
      <c r="P8" s="112"/>
      <c r="Q8" s="112"/>
      <c r="R8" s="112"/>
      <c r="S8" s="113"/>
    </row>
    <row r="9" spans="1:19" ht="16" thickBot="1" x14ac:dyDescent="0.4">
      <c r="A9" s="129"/>
      <c r="B9" s="23"/>
      <c r="C9" s="24"/>
      <c r="D9" s="25"/>
      <c r="E9" s="23" t="s">
        <v>64</v>
      </c>
      <c r="F9" s="24">
        <f t="shared" ref="F9:G9" si="1">F6/SUM(F$4:F$6)</f>
        <v>0.25</v>
      </c>
      <c r="G9" s="25">
        <f t="shared" si="1"/>
        <v>0.5</v>
      </c>
      <c r="H9" s="23"/>
      <c r="I9" s="24"/>
      <c r="J9" s="25"/>
      <c r="K9" s="126"/>
      <c r="L9" s="126"/>
      <c r="M9" s="117"/>
      <c r="O9" s="114"/>
      <c r="P9" s="115"/>
      <c r="Q9" s="115"/>
      <c r="R9" s="115"/>
      <c r="S9" s="116"/>
    </row>
    <row r="11" spans="1:19" x14ac:dyDescent="0.35">
      <c r="A11" s="4" t="s">
        <v>16</v>
      </c>
      <c r="B11" s="11"/>
      <c r="C11" s="11"/>
      <c r="D11" s="11"/>
      <c r="E11" s="11"/>
      <c r="F11" s="11"/>
      <c r="G11" s="11"/>
      <c r="H11" s="11"/>
      <c r="I11" s="11"/>
      <c r="J11" s="11"/>
      <c r="K11" s="11"/>
      <c r="L11" s="11"/>
      <c r="M11" s="11"/>
      <c r="N11" s="11"/>
      <c r="O11" s="11"/>
      <c r="P11" s="11"/>
      <c r="Q11" s="11"/>
      <c r="R11" s="11"/>
      <c r="S11" s="12"/>
    </row>
    <row r="12" spans="1:19" x14ac:dyDescent="0.35">
      <c r="A12" s="13"/>
      <c r="B12" s="5"/>
      <c r="C12" s="5"/>
      <c r="D12" s="5"/>
      <c r="E12" s="5" t="s">
        <v>18</v>
      </c>
      <c r="F12" s="5"/>
      <c r="G12" s="5"/>
      <c r="H12" s="5"/>
      <c r="I12" s="5" t="s">
        <v>13</v>
      </c>
      <c r="J12" s="5"/>
      <c r="K12" s="5"/>
      <c r="L12" s="5"/>
      <c r="M12" s="5" t="s">
        <v>18</v>
      </c>
      <c r="N12" s="5"/>
      <c r="O12" s="5"/>
      <c r="P12" s="5" t="s">
        <v>13</v>
      </c>
      <c r="Q12" s="5"/>
      <c r="R12" s="118" t="s">
        <v>15</v>
      </c>
      <c r="S12" s="119"/>
    </row>
    <row r="13" spans="1:19" ht="15.5" x14ac:dyDescent="0.35">
      <c r="A13" s="14" t="s">
        <v>67</v>
      </c>
      <c r="B13" s="15"/>
      <c r="C13" s="15"/>
      <c r="D13" s="15"/>
      <c r="E13" s="105" t="str">
        <f>C8&amp;"*"&amp;F7&amp;"*"&amp;I8&amp;"*"&amp;K7</f>
        <v>0,5*0,5*0,75*0,4</v>
      </c>
      <c r="F13" s="106"/>
      <c r="G13" s="107"/>
      <c r="H13" s="16" t="s">
        <v>14</v>
      </c>
      <c r="I13" s="26">
        <f>C8*F7*I8*K7</f>
        <v>7.5000000000000011E-2</v>
      </c>
      <c r="J13" s="5"/>
      <c r="K13" s="5" t="s">
        <v>68</v>
      </c>
      <c r="L13" s="5"/>
      <c r="M13" s="105" t="str">
        <f>I13&amp;"/("&amp;I$13&amp;"+"&amp;I$16&amp;")"</f>
        <v>0,075/(0,075+0,0111111111111111)</v>
      </c>
      <c r="N13" s="107"/>
      <c r="O13" s="16" t="s">
        <v>14</v>
      </c>
      <c r="P13" s="26">
        <f>I13/(I$13+I$16)</f>
        <v>0.87096774193548387</v>
      </c>
      <c r="Q13" s="5"/>
      <c r="R13" s="5"/>
      <c r="S13" s="3"/>
    </row>
    <row r="14" spans="1:19" x14ac:dyDescent="0.35">
      <c r="A14" s="13"/>
      <c r="B14" s="5"/>
      <c r="C14" s="5"/>
      <c r="D14" s="5"/>
      <c r="E14" s="5"/>
      <c r="F14" s="5"/>
      <c r="G14" s="5"/>
      <c r="H14" s="5"/>
      <c r="I14" s="5"/>
      <c r="J14" s="5"/>
      <c r="K14" s="5"/>
      <c r="L14" s="5"/>
      <c r="M14" s="5"/>
      <c r="N14" s="5"/>
      <c r="O14" s="5"/>
      <c r="P14" s="5"/>
      <c r="Q14" s="5"/>
      <c r="R14" s="120" t="str">
        <f>IF(P13&gt;P16,"yes","no")</f>
        <v>yes</v>
      </c>
      <c r="S14" s="121"/>
    </row>
    <row r="15" spans="1:19" x14ac:dyDescent="0.35">
      <c r="A15" s="13"/>
      <c r="B15" s="5"/>
      <c r="C15" s="5"/>
      <c r="D15" s="5"/>
      <c r="E15" s="5"/>
      <c r="F15" s="5"/>
      <c r="G15" s="5"/>
      <c r="H15" s="5"/>
      <c r="I15" s="5"/>
      <c r="J15" s="5"/>
      <c r="K15" s="5"/>
      <c r="L15" s="5"/>
      <c r="M15" s="5"/>
      <c r="N15" s="5"/>
      <c r="O15" s="5"/>
      <c r="P15" s="5"/>
      <c r="Q15" s="5"/>
      <c r="R15" s="122"/>
      <c r="S15" s="123"/>
    </row>
    <row r="16" spans="1:19" ht="15.5" x14ac:dyDescent="0.35">
      <c r="A16" s="14" t="s">
        <v>73</v>
      </c>
      <c r="B16" s="15"/>
      <c r="C16" s="15"/>
      <c r="D16" s="15"/>
      <c r="E16" s="105" t="str">
        <f>D8&amp;"*"&amp;G7&amp;"*"&amp;J8&amp;"*"&amp;L7</f>
        <v>0,333333333333333*0,166666666666667*0,333333333333333*0,6</v>
      </c>
      <c r="F16" s="106"/>
      <c r="G16" s="107"/>
      <c r="H16" s="16" t="s">
        <v>14</v>
      </c>
      <c r="I16" s="26">
        <f>D8*G7*J8*L7</f>
        <v>1.111111111111111E-2</v>
      </c>
      <c r="J16" s="5"/>
      <c r="K16" s="5" t="s">
        <v>69</v>
      </c>
      <c r="L16" s="5"/>
      <c r="M16" s="105" t="str">
        <f>I16&amp;"/("&amp;I$13&amp;"+"&amp;I$16&amp;")"</f>
        <v>0,0111111111111111/(0,075+0,0111111111111111)</v>
      </c>
      <c r="N16" s="107"/>
      <c r="O16" s="16" t="s">
        <v>14</v>
      </c>
      <c r="P16" s="26">
        <f>I16/(I$13+I$16)</f>
        <v>0.1290322580645161</v>
      </c>
      <c r="Q16" s="5"/>
      <c r="R16" s="5"/>
      <c r="S16" s="3"/>
    </row>
    <row r="17" spans="1:19" x14ac:dyDescent="0.35">
      <c r="A17" s="17"/>
      <c r="B17" s="6"/>
      <c r="C17" s="6"/>
      <c r="D17" s="6"/>
      <c r="E17" s="6"/>
      <c r="F17" s="6"/>
      <c r="G17" s="6"/>
      <c r="H17" s="6"/>
      <c r="I17" s="6"/>
      <c r="J17" s="6"/>
      <c r="K17" s="6"/>
      <c r="L17" s="6"/>
      <c r="M17" s="6"/>
      <c r="N17" s="6"/>
      <c r="O17" s="6"/>
      <c r="P17" s="6"/>
      <c r="Q17" s="6"/>
      <c r="R17" s="6"/>
      <c r="S17" s="7"/>
    </row>
    <row r="18" spans="1:19" x14ac:dyDescent="0.35">
      <c r="A18" s="4" t="s">
        <v>17</v>
      </c>
      <c r="B18" s="11"/>
      <c r="C18" s="11"/>
      <c r="D18" s="11"/>
      <c r="E18" s="11"/>
      <c r="F18" s="11"/>
      <c r="G18" s="11"/>
      <c r="H18" s="11"/>
      <c r="I18" s="11"/>
      <c r="J18" s="11"/>
      <c r="K18" s="11"/>
      <c r="L18" s="11"/>
      <c r="M18" s="11"/>
      <c r="N18" s="11"/>
      <c r="O18" s="11"/>
      <c r="P18" s="11"/>
      <c r="Q18" s="11"/>
      <c r="R18" s="11"/>
      <c r="S18" s="12"/>
    </row>
    <row r="19" spans="1:19" x14ac:dyDescent="0.35">
      <c r="A19" s="13"/>
      <c r="B19" s="5"/>
      <c r="C19" s="5"/>
      <c r="D19" s="5"/>
      <c r="E19" s="5" t="s">
        <v>18</v>
      </c>
      <c r="F19" s="5"/>
      <c r="G19" s="5"/>
      <c r="H19" s="5"/>
      <c r="I19" s="5" t="s">
        <v>13</v>
      </c>
      <c r="J19" s="5"/>
      <c r="K19" s="5"/>
      <c r="L19" s="5"/>
      <c r="M19" s="5" t="s">
        <v>18</v>
      </c>
      <c r="N19" s="5"/>
      <c r="O19" s="5"/>
      <c r="P19" s="5" t="s">
        <v>13</v>
      </c>
      <c r="Q19" s="5"/>
      <c r="R19" s="118" t="s">
        <v>15</v>
      </c>
      <c r="S19" s="119"/>
    </row>
    <row r="20" spans="1:19" ht="15.5" x14ac:dyDescent="0.35">
      <c r="A20" s="14" t="s">
        <v>67</v>
      </c>
      <c r="B20" s="15"/>
      <c r="C20" s="15"/>
      <c r="D20" s="15"/>
      <c r="E20" s="105" t="str">
        <f>C7&amp;"*"&amp;F9&amp;"*"&amp;I8&amp;"*"&amp;K7</f>
        <v>0,5*0,25*0,75*0,4</v>
      </c>
      <c r="F20" s="106"/>
      <c r="G20" s="107"/>
      <c r="H20" s="16" t="s">
        <v>14</v>
      </c>
      <c r="I20" s="26">
        <f>C7*F9*I8*K7</f>
        <v>3.7500000000000006E-2</v>
      </c>
      <c r="J20" s="5"/>
      <c r="K20" s="5" t="s">
        <v>68</v>
      </c>
      <c r="L20" s="5"/>
      <c r="M20" s="105" t="str">
        <f>I20&amp;"/("&amp;I20&amp;"+"&amp;I23&amp;")"</f>
        <v>0,0375/(0,0375+0,0666666666666667)</v>
      </c>
      <c r="N20" s="107"/>
      <c r="O20" s="16" t="s">
        <v>14</v>
      </c>
      <c r="P20" s="26">
        <f>I20/(I20+I23)</f>
        <v>0.36000000000000004</v>
      </c>
      <c r="Q20" s="5"/>
      <c r="R20" s="5"/>
      <c r="S20" s="3"/>
    </row>
    <row r="21" spans="1:19" x14ac:dyDescent="0.35">
      <c r="A21" s="13"/>
      <c r="B21" s="5"/>
      <c r="C21" s="5"/>
      <c r="D21" s="5"/>
      <c r="E21" s="5"/>
      <c r="F21" s="5"/>
      <c r="G21" s="5"/>
      <c r="H21" s="5"/>
      <c r="I21" s="5"/>
      <c r="J21" s="5"/>
      <c r="K21" s="5"/>
      <c r="L21" s="5"/>
      <c r="M21" s="5"/>
      <c r="N21" s="5"/>
      <c r="O21" s="5"/>
      <c r="P21" s="5"/>
      <c r="Q21" s="5"/>
      <c r="R21" s="120" t="str">
        <f>IF(P20&gt;P23,"yes","no")</f>
        <v>no</v>
      </c>
      <c r="S21" s="121"/>
    </row>
    <row r="22" spans="1:19" x14ac:dyDescent="0.35">
      <c r="A22" s="13"/>
      <c r="B22" s="5"/>
      <c r="C22" s="5"/>
      <c r="D22" s="5"/>
      <c r="E22" s="5"/>
      <c r="F22" s="5"/>
      <c r="G22" s="5"/>
      <c r="H22" s="5"/>
      <c r="I22" s="5"/>
      <c r="J22" s="5"/>
      <c r="K22" s="5"/>
      <c r="L22" s="5"/>
      <c r="M22" s="5"/>
      <c r="N22" s="5"/>
      <c r="O22" s="5"/>
      <c r="P22" s="5"/>
      <c r="Q22" s="5"/>
      <c r="R22" s="122"/>
      <c r="S22" s="123"/>
    </row>
    <row r="23" spans="1:19" ht="15.5" x14ac:dyDescent="0.35">
      <c r="A23" s="14" t="s">
        <v>73</v>
      </c>
      <c r="B23" s="15"/>
      <c r="C23" s="15"/>
      <c r="D23" s="15"/>
      <c r="E23" s="105" t="str">
        <f>D7&amp;"*"&amp;G9&amp;"*"&amp;J8&amp;"*"&amp;L7</f>
        <v>0,666666666666667*0,5*0,333333333333333*0,6</v>
      </c>
      <c r="F23" s="106"/>
      <c r="G23" s="107"/>
      <c r="H23" s="16" t="s">
        <v>14</v>
      </c>
      <c r="I23" s="26">
        <f>D7*G9*J8*L7</f>
        <v>6.6666666666666666E-2</v>
      </c>
      <c r="J23" s="5"/>
      <c r="K23" s="5" t="s">
        <v>69</v>
      </c>
      <c r="L23" s="5"/>
      <c r="M23" s="105" t="str">
        <f>I23&amp;"/("&amp;I20&amp;"+"&amp;I23&amp;")"</f>
        <v>0,0666666666666667/(0,0375+0,0666666666666667)</v>
      </c>
      <c r="N23" s="107"/>
      <c r="O23" s="16" t="s">
        <v>14</v>
      </c>
      <c r="P23" s="26">
        <f>I23/(I20+I23)</f>
        <v>0.64</v>
      </c>
      <c r="Q23" s="5"/>
      <c r="R23" s="5"/>
      <c r="S23" s="3"/>
    </row>
    <row r="24" spans="1:19" x14ac:dyDescent="0.35">
      <c r="A24" s="17"/>
      <c r="B24" s="6"/>
      <c r="C24" s="6"/>
      <c r="D24" s="6"/>
      <c r="E24" s="6"/>
      <c r="F24" s="6"/>
      <c r="G24" s="6"/>
      <c r="H24" s="6"/>
      <c r="I24" s="6"/>
      <c r="J24" s="6"/>
      <c r="K24" s="6"/>
      <c r="L24" s="6"/>
      <c r="M24" s="6"/>
      <c r="N24" s="6"/>
      <c r="O24" s="6"/>
      <c r="P24" s="6"/>
      <c r="Q24" s="6"/>
      <c r="R24" s="6"/>
      <c r="S24" s="7"/>
    </row>
    <row r="25" spans="1:19" x14ac:dyDescent="0.35">
      <c r="A25" s="4" t="s">
        <v>77</v>
      </c>
      <c r="B25" s="11"/>
      <c r="C25" s="11"/>
      <c r="D25" s="11"/>
      <c r="E25" s="11"/>
      <c r="F25" s="11"/>
      <c r="G25" s="11"/>
      <c r="H25" s="11"/>
      <c r="I25" s="11"/>
      <c r="J25" s="11"/>
      <c r="K25" s="11"/>
      <c r="L25" s="11"/>
      <c r="M25" s="11"/>
      <c r="N25" s="11"/>
      <c r="O25" s="11"/>
      <c r="P25" s="11"/>
      <c r="Q25" s="11"/>
      <c r="R25" s="11"/>
      <c r="S25" s="12"/>
    </row>
    <row r="26" spans="1:19" x14ac:dyDescent="0.35">
      <c r="A26" s="13"/>
      <c r="B26" s="5"/>
      <c r="C26" s="5"/>
      <c r="D26" s="5"/>
      <c r="E26" s="5" t="s">
        <v>18</v>
      </c>
      <c r="F26" s="5"/>
      <c r="G26" s="5"/>
      <c r="H26" s="5"/>
      <c r="I26" s="5" t="s">
        <v>13</v>
      </c>
      <c r="J26" s="5"/>
      <c r="K26" s="5"/>
      <c r="L26" s="5"/>
      <c r="M26" s="5" t="s">
        <v>18</v>
      </c>
      <c r="N26" s="5"/>
      <c r="O26" s="5"/>
      <c r="P26" s="5" t="s">
        <v>13</v>
      </c>
      <c r="Q26" s="5"/>
      <c r="R26" s="118" t="s">
        <v>15</v>
      </c>
      <c r="S26" s="119"/>
    </row>
    <row r="27" spans="1:19" ht="15.5" x14ac:dyDescent="0.35">
      <c r="A27" s="14" t="s">
        <v>67</v>
      </c>
      <c r="B27" s="15"/>
      <c r="C27" s="15"/>
      <c r="D27" s="15"/>
      <c r="E27" s="105" t="str">
        <f>F9&amp;"*"&amp;I8&amp;"*"&amp;K7</f>
        <v>0,25*0,75*0,4</v>
      </c>
      <c r="F27" s="106"/>
      <c r="G27" s="107"/>
      <c r="H27" s="35" t="s">
        <v>14</v>
      </c>
      <c r="I27" s="26">
        <f>F9*I8*K7</f>
        <v>7.5000000000000011E-2</v>
      </c>
      <c r="J27" s="5"/>
      <c r="K27" s="5" t="s">
        <v>68</v>
      </c>
      <c r="L27" s="5"/>
      <c r="M27" s="105" t="str">
        <f>I27&amp;"/("&amp;I27&amp;"+"&amp;I30&amp;")"</f>
        <v>0,075/(0,075+0,1)</v>
      </c>
      <c r="N27" s="107"/>
      <c r="O27" s="35" t="s">
        <v>14</v>
      </c>
      <c r="P27" s="26">
        <f>I27/(I27+I30)</f>
        <v>0.42857142857142866</v>
      </c>
      <c r="Q27" s="5"/>
      <c r="R27" s="5"/>
      <c r="S27" s="3"/>
    </row>
    <row r="28" spans="1:19" x14ac:dyDescent="0.35">
      <c r="A28" s="13"/>
      <c r="B28" s="5"/>
      <c r="C28" s="5"/>
      <c r="D28" s="5"/>
      <c r="E28" s="5"/>
      <c r="F28" s="5"/>
      <c r="G28" s="5"/>
      <c r="H28" s="5"/>
      <c r="I28" s="5"/>
      <c r="J28" s="5"/>
      <c r="K28" s="5"/>
      <c r="L28" s="5"/>
      <c r="M28" s="5"/>
      <c r="N28" s="5"/>
      <c r="O28" s="5"/>
      <c r="P28" s="5"/>
      <c r="Q28" s="5"/>
      <c r="R28" s="120" t="str">
        <f>IF(P27&gt;P30,"yes","no")</f>
        <v>no</v>
      </c>
      <c r="S28" s="121"/>
    </row>
    <row r="29" spans="1:19" x14ac:dyDescent="0.35">
      <c r="A29" s="13"/>
      <c r="B29" s="5"/>
      <c r="C29" s="5"/>
      <c r="D29" s="5"/>
      <c r="E29" s="5"/>
      <c r="F29" s="5"/>
      <c r="G29" s="5"/>
      <c r="H29" s="5"/>
      <c r="I29" s="5"/>
      <c r="J29" s="5"/>
      <c r="K29" s="5"/>
      <c r="L29" s="5"/>
      <c r="M29" s="5"/>
      <c r="N29" s="5"/>
      <c r="O29" s="5"/>
      <c r="P29" s="5"/>
      <c r="Q29" s="5"/>
      <c r="R29" s="122"/>
      <c r="S29" s="123"/>
    </row>
    <row r="30" spans="1:19" ht="15.5" x14ac:dyDescent="0.35">
      <c r="A30" s="14" t="s">
        <v>73</v>
      </c>
      <c r="B30" s="15"/>
      <c r="C30" s="15"/>
      <c r="D30" s="15"/>
      <c r="E30" s="105" t="str">
        <f>G9&amp;"*"&amp;J8&amp;"*"&amp;L7</f>
        <v>0,5*0,333333333333333*0,6</v>
      </c>
      <c r="F30" s="106"/>
      <c r="G30" s="107"/>
      <c r="H30" s="35" t="s">
        <v>14</v>
      </c>
      <c r="I30" s="26">
        <f>G9*J8*L7</f>
        <v>9.9999999999999992E-2</v>
      </c>
      <c r="J30" s="5"/>
      <c r="K30" s="5" t="s">
        <v>69</v>
      </c>
      <c r="L30" s="5"/>
      <c r="M30" s="105" t="str">
        <f>I30&amp;"/("&amp;I27&amp;"+"&amp;I30&amp;")"</f>
        <v>0,1/(0,075+0,1)</v>
      </c>
      <c r="N30" s="107"/>
      <c r="O30" s="35" t="s">
        <v>14</v>
      </c>
      <c r="P30" s="26">
        <f>I30/(I27+I30)</f>
        <v>0.5714285714285714</v>
      </c>
      <c r="Q30" s="5"/>
      <c r="R30" s="5"/>
      <c r="S30" s="3"/>
    </row>
    <row r="31" spans="1:19" x14ac:dyDescent="0.35">
      <c r="A31" s="17"/>
      <c r="B31" s="6"/>
      <c r="C31" s="6"/>
      <c r="D31" s="6"/>
      <c r="E31" s="6"/>
      <c r="F31" s="6"/>
      <c r="G31" s="6"/>
      <c r="H31" s="6"/>
      <c r="I31" s="6"/>
      <c r="J31" s="6"/>
      <c r="K31" s="6"/>
      <c r="L31" s="6"/>
      <c r="M31" s="6"/>
      <c r="N31" s="6"/>
      <c r="O31" s="6"/>
      <c r="P31" s="6"/>
      <c r="Q31" s="6"/>
      <c r="R31" s="6"/>
      <c r="S31" s="7"/>
    </row>
  </sheetData>
  <mergeCells count="30">
    <mergeCell ref="R26:S26"/>
    <mergeCell ref="E27:G27"/>
    <mergeCell ref="M27:N27"/>
    <mergeCell ref="R28:S29"/>
    <mergeCell ref="E30:G30"/>
    <mergeCell ref="M30:N30"/>
    <mergeCell ref="K2:L2"/>
    <mergeCell ref="A4:A6"/>
    <mergeCell ref="A7:A9"/>
    <mergeCell ref="B2:D2"/>
    <mergeCell ref="E2:G2"/>
    <mergeCell ref="H2:J2"/>
    <mergeCell ref="K4:K6"/>
    <mergeCell ref="L4:L6"/>
    <mergeCell ref="E23:G23"/>
    <mergeCell ref="M23:N23"/>
    <mergeCell ref="O7:S9"/>
    <mergeCell ref="M13:N13"/>
    <mergeCell ref="M20:N20"/>
    <mergeCell ref="M7:M9"/>
    <mergeCell ref="R12:S12"/>
    <mergeCell ref="R14:S15"/>
    <mergeCell ref="R19:S19"/>
    <mergeCell ref="E20:G20"/>
    <mergeCell ref="R21:S22"/>
    <mergeCell ref="E13:G13"/>
    <mergeCell ref="E16:G16"/>
    <mergeCell ref="M16:N16"/>
    <mergeCell ref="K7:K9"/>
    <mergeCell ref="L7:L9"/>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1"/>
  <sheetViews>
    <sheetView zoomScale="85" zoomScaleNormal="85" workbookViewId="0">
      <selection activeCell="C3" sqref="C3"/>
    </sheetView>
  </sheetViews>
  <sheetFormatPr defaultRowHeight="14.5" x14ac:dyDescent="0.35"/>
  <cols>
    <col min="1" max="1" width="21.1796875" customWidth="1"/>
    <col min="2" max="2" width="2" bestFit="1" customWidth="1"/>
    <col min="3" max="3" width="36.54296875" customWidth="1"/>
    <col min="4" max="4" width="2" bestFit="1" customWidth="1"/>
    <col min="5" max="5" width="45.6328125" customWidth="1"/>
    <col min="6" max="6" width="2" bestFit="1" customWidth="1"/>
  </cols>
  <sheetData>
    <row r="1" spans="1:14" x14ac:dyDescent="0.35">
      <c r="C1" t="s">
        <v>19</v>
      </c>
      <c r="E1" t="s">
        <v>18</v>
      </c>
      <c r="G1" t="s">
        <v>13</v>
      </c>
    </row>
    <row r="2" spans="1:14" x14ac:dyDescent="0.35">
      <c r="A2" t="s">
        <v>70</v>
      </c>
      <c r="B2" s="2" t="s">
        <v>14</v>
      </c>
      <c r="C2" s="26" t="s">
        <v>159</v>
      </c>
      <c r="D2" s="2" t="s">
        <v>14</v>
      </c>
      <c r="E2" s="26" t="s">
        <v>105</v>
      </c>
      <c r="F2" s="2" t="s">
        <v>14</v>
      </c>
      <c r="G2" s="27">
        <f>C$41-(6/10*(-2/6*LOG(2/6,2)-4/6*LOG(4/6,2))+4/10*2*(-2/4*LOG(2/4,2)))</f>
        <v>1.9973094021974891E-2</v>
      </c>
      <c r="H2" t="s">
        <v>20</v>
      </c>
      <c r="J2" s="4" t="s">
        <v>33</v>
      </c>
      <c r="K2" s="11"/>
      <c r="L2" s="11"/>
      <c r="M2" s="11"/>
      <c r="N2" s="12"/>
    </row>
    <row r="3" spans="1:14" x14ac:dyDescent="0.35">
      <c r="J3" s="13"/>
      <c r="K3" s="5"/>
      <c r="L3" s="5"/>
      <c r="M3" s="5"/>
      <c r="N3" s="3"/>
    </row>
    <row r="4" spans="1:14" x14ac:dyDescent="0.35">
      <c r="A4" t="s">
        <v>71</v>
      </c>
      <c r="B4" t="s">
        <v>14</v>
      </c>
      <c r="C4" s="26" t="s">
        <v>158</v>
      </c>
      <c r="D4" t="s">
        <v>14</v>
      </c>
      <c r="E4" s="26" t="s">
        <v>106</v>
      </c>
      <c r="F4" t="s">
        <v>14</v>
      </c>
      <c r="G4" s="27">
        <f>C$41-(2/3*(-2/3*LOG(2/3,2)-2/3*LOG(2/3,2))+4/10*2*(-2/4*LOG(2/4,2)))</f>
        <v>5.0983927146974195E-2</v>
      </c>
      <c r="H4" t="s">
        <v>20</v>
      </c>
      <c r="J4" s="13"/>
      <c r="K4" s="5" t="s">
        <v>34</v>
      </c>
      <c r="L4" s="5"/>
      <c r="M4" s="5" t="s">
        <v>38</v>
      </c>
      <c r="N4" s="3"/>
    </row>
    <row r="5" spans="1:14" x14ac:dyDescent="0.35">
      <c r="J5" s="13"/>
      <c r="K5" s="5" t="s">
        <v>37</v>
      </c>
      <c r="L5" s="5"/>
      <c r="M5" s="5" t="s">
        <v>40</v>
      </c>
      <c r="N5" s="3"/>
    </row>
    <row r="6" spans="1:14" x14ac:dyDescent="0.35">
      <c r="A6" t="s">
        <v>72</v>
      </c>
      <c r="B6" t="s">
        <v>14</v>
      </c>
      <c r="C6" s="26" t="s">
        <v>157</v>
      </c>
      <c r="D6" t="s">
        <v>14</v>
      </c>
      <c r="E6" s="26" t="s">
        <v>107</v>
      </c>
      <c r="F6" t="s">
        <v>14</v>
      </c>
      <c r="G6" s="167">
        <f>0.971-(5/10*0.722+5/10*0.971)</f>
        <v>0.12449999999999994</v>
      </c>
      <c r="H6" t="s">
        <v>20</v>
      </c>
      <c r="J6" s="13"/>
      <c r="K6" s="5" t="s">
        <v>39</v>
      </c>
      <c r="L6" s="5"/>
      <c r="M6" s="5" t="s">
        <v>42</v>
      </c>
      <c r="N6" s="3"/>
    </row>
    <row r="7" spans="1:14" x14ac:dyDescent="0.35">
      <c r="J7" s="13"/>
      <c r="K7" s="5" t="s">
        <v>41</v>
      </c>
      <c r="L7" s="5"/>
      <c r="M7" s="5" t="s">
        <v>44</v>
      </c>
      <c r="N7" s="3"/>
    </row>
    <row r="8" spans="1:14" x14ac:dyDescent="0.35">
      <c r="A8" t="s">
        <v>21</v>
      </c>
      <c r="B8" s="2" t="s">
        <v>14</v>
      </c>
      <c r="C8" s="26" t="s">
        <v>156</v>
      </c>
      <c r="D8" s="2" t="s">
        <v>14</v>
      </c>
      <c r="E8" s="26" t="s">
        <v>108</v>
      </c>
      <c r="F8" s="2" t="s">
        <v>14</v>
      </c>
      <c r="G8" s="27">
        <f>0.722-(3/5*0+2/5*1)</f>
        <v>0.32199999999999995</v>
      </c>
      <c r="H8" t="s">
        <v>20</v>
      </c>
      <c r="J8" s="13"/>
      <c r="K8" s="5" t="s">
        <v>43</v>
      </c>
      <c r="L8" s="5"/>
      <c r="M8" s="5" t="s">
        <v>36</v>
      </c>
      <c r="N8" s="3"/>
    </row>
    <row r="9" spans="1:14" x14ac:dyDescent="0.35">
      <c r="E9" s="165"/>
      <c r="J9" s="13"/>
      <c r="K9" s="5" t="s">
        <v>35</v>
      </c>
      <c r="L9" s="5"/>
      <c r="M9" s="5" t="s">
        <v>45</v>
      </c>
      <c r="N9" s="3"/>
    </row>
    <row r="10" spans="1:14" x14ac:dyDescent="0.35">
      <c r="B10" s="2" t="s">
        <v>14</v>
      </c>
      <c r="C10" s="26" t="s">
        <v>155</v>
      </c>
      <c r="D10" s="2" t="s">
        <v>14</v>
      </c>
      <c r="E10" s="26" t="s">
        <v>109</v>
      </c>
      <c r="F10" s="2" t="s">
        <v>14</v>
      </c>
      <c r="G10" s="27">
        <f>0.722-(2/5*1+2/5*0+1/5*0)</f>
        <v>0.32199999999999995</v>
      </c>
      <c r="H10" t="s">
        <v>20</v>
      </c>
      <c r="J10" s="13"/>
      <c r="K10" s="5"/>
      <c r="L10" s="5"/>
      <c r="M10" s="5"/>
      <c r="N10" s="3"/>
    </row>
    <row r="11" spans="1:14" x14ac:dyDescent="0.35">
      <c r="J11" s="13"/>
      <c r="K11" s="5"/>
      <c r="L11" s="5"/>
      <c r="M11" s="5"/>
      <c r="N11" s="3"/>
    </row>
    <row r="12" spans="1:14" x14ac:dyDescent="0.35">
      <c r="B12" s="2" t="s">
        <v>14</v>
      </c>
      <c r="C12" s="26" t="s">
        <v>154</v>
      </c>
      <c r="D12" s="2" t="s">
        <v>14</v>
      </c>
      <c r="E12" s="166" t="s">
        <v>151</v>
      </c>
      <c r="F12" s="2" t="s">
        <v>14</v>
      </c>
      <c r="G12" s="167">
        <f>0.971-(3/5*0.918+2/5*1)</f>
        <v>2.0199999999999996E-2</v>
      </c>
      <c r="H12" t="s">
        <v>20</v>
      </c>
      <c r="J12" s="34" t="s">
        <v>46</v>
      </c>
      <c r="K12" s="6"/>
      <c r="L12" s="6"/>
      <c r="M12" s="6"/>
      <c r="N12" s="7"/>
    </row>
    <row r="14" spans="1:14" x14ac:dyDescent="0.35">
      <c r="B14" s="2" t="s">
        <v>14</v>
      </c>
      <c r="C14" s="26" t="s">
        <v>153</v>
      </c>
      <c r="D14" s="2" t="s">
        <v>14</v>
      </c>
      <c r="E14" s="166" t="s">
        <v>152</v>
      </c>
      <c r="F14" s="2" t="s">
        <v>14</v>
      </c>
      <c r="G14" s="167">
        <f>0.971-(1/5*0+1/5*0+3/5*0.918)</f>
        <v>0.42020000000000002</v>
      </c>
      <c r="H14" t="s">
        <v>20</v>
      </c>
    </row>
    <row r="18" spans="3:10" x14ac:dyDescent="0.35">
      <c r="C18" s="138" t="s">
        <v>22</v>
      </c>
      <c r="D18" s="138"/>
      <c r="E18" s="139"/>
      <c r="F18" s="168" t="s">
        <v>110</v>
      </c>
      <c r="G18" s="169"/>
    </row>
    <row r="19" spans="3:10" x14ac:dyDescent="0.35">
      <c r="F19" s="170"/>
      <c r="G19" s="171"/>
    </row>
    <row r="21" spans="3:10" x14ac:dyDescent="0.35">
      <c r="C21" t="s">
        <v>78</v>
      </c>
      <c r="H21" s="138" t="s">
        <v>7</v>
      </c>
      <c r="I21" s="138"/>
      <c r="J21" s="199" t="s">
        <v>57</v>
      </c>
    </row>
    <row r="22" spans="3:10" x14ac:dyDescent="0.35">
      <c r="C22" s="99"/>
      <c r="D22" s="134"/>
      <c r="E22" s="100"/>
      <c r="J22" s="200"/>
    </row>
    <row r="23" spans="3:10" x14ac:dyDescent="0.35">
      <c r="C23" s="135"/>
      <c r="D23" s="136"/>
      <c r="E23" s="137"/>
    </row>
    <row r="24" spans="3:10" x14ac:dyDescent="0.35">
      <c r="C24" s="135"/>
      <c r="D24" s="136"/>
      <c r="E24" s="137"/>
      <c r="H24" s="138" t="s">
        <v>8</v>
      </c>
      <c r="I24" s="138"/>
      <c r="J24" s="199" t="s">
        <v>58</v>
      </c>
    </row>
    <row r="25" spans="3:10" x14ac:dyDescent="0.35">
      <c r="C25" s="135"/>
      <c r="D25" s="136"/>
      <c r="E25" s="137"/>
      <c r="J25" s="200"/>
    </row>
    <row r="26" spans="3:10" x14ac:dyDescent="0.35">
      <c r="C26" s="135"/>
      <c r="D26" s="136"/>
      <c r="E26" s="137"/>
    </row>
    <row r="27" spans="3:10" x14ac:dyDescent="0.35">
      <c r="C27" s="135"/>
      <c r="D27" s="136"/>
      <c r="E27" s="137"/>
      <c r="H27" s="138" t="s">
        <v>76</v>
      </c>
      <c r="I27" s="138"/>
      <c r="J27" s="199" t="s">
        <v>58</v>
      </c>
    </row>
    <row r="28" spans="3:10" x14ac:dyDescent="0.35">
      <c r="C28" s="135"/>
      <c r="D28" s="136"/>
      <c r="E28" s="137"/>
      <c r="J28" s="200"/>
    </row>
    <row r="29" spans="3:10" x14ac:dyDescent="0.35">
      <c r="C29" s="135"/>
      <c r="D29" s="136"/>
      <c r="E29" s="137"/>
    </row>
    <row r="30" spans="3:10" x14ac:dyDescent="0.35">
      <c r="C30" s="135"/>
      <c r="D30" s="136"/>
      <c r="E30" s="137"/>
    </row>
    <row r="31" spans="3:10" x14ac:dyDescent="0.35">
      <c r="C31" s="135"/>
      <c r="D31" s="136"/>
      <c r="E31" s="137"/>
    </row>
    <row r="32" spans="3:10" x14ac:dyDescent="0.35">
      <c r="C32" s="135"/>
      <c r="D32" s="136"/>
      <c r="E32" s="137"/>
    </row>
    <row r="33" spans="1:5" x14ac:dyDescent="0.35">
      <c r="C33" s="135"/>
      <c r="D33" s="136"/>
      <c r="E33" s="137"/>
    </row>
    <row r="34" spans="1:5" x14ac:dyDescent="0.35">
      <c r="C34" s="135"/>
      <c r="D34" s="136"/>
      <c r="E34" s="137"/>
    </row>
    <row r="35" spans="1:5" x14ac:dyDescent="0.35">
      <c r="C35" s="135"/>
      <c r="D35" s="136"/>
      <c r="E35" s="137"/>
    </row>
    <row r="36" spans="1:5" x14ac:dyDescent="0.35">
      <c r="C36" s="135"/>
      <c r="D36" s="136"/>
      <c r="E36" s="137"/>
    </row>
    <row r="37" spans="1:5" x14ac:dyDescent="0.35">
      <c r="C37" s="135"/>
      <c r="D37" s="136"/>
      <c r="E37" s="137"/>
    </row>
    <row r="38" spans="1:5" x14ac:dyDescent="0.35">
      <c r="C38" s="135"/>
      <c r="D38" s="136"/>
      <c r="E38" s="137"/>
    </row>
    <row r="41" spans="1:5" x14ac:dyDescent="0.35">
      <c r="A41" t="s">
        <v>104</v>
      </c>
      <c r="C41">
        <f>-4/10*LOG(4/10,2)-6/10*LOG(6/10,2)</f>
        <v>0.97095059445466858</v>
      </c>
    </row>
  </sheetData>
  <mergeCells count="9">
    <mergeCell ref="C22:E38"/>
    <mergeCell ref="F18:G19"/>
    <mergeCell ref="C18:E18"/>
    <mergeCell ref="H21:I21"/>
    <mergeCell ref="J21:J22"/>
    <mergeCell ref="H24:I24"/>
    <mergeCell ref="J24:J25"/>
    <mergeCell ref="H27:I27"/>
    <mergeCell ref="J27:J2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85"/>
  <sheetViews>
    <sheetView topLeftCell="A37" workbookViewId="0">
      <selection activeCell="B7" sqref="B7:F7"/>
    </sheetView>
  </sheetViews>
  <sheetFormatPr defaultRowHeight="14.5" x14ac:dyDescent="0.35"/>
  <cols>
    <col min="1" max="1" width="14.1796875" customWidth="1"/>
    <col min="2" max="6" width="9.1796875" customWidth="1"/>
    <col min="8" max="12" width="9.1796875" customWidth="1"/>
    <col min="14" max="14" width="36.54296875" customWidth="1"/>
  </cols>
  <sheetData>
    <row r="2" spans="1:14" ht="15" customHeight="1" x14ac:dyDescent="0.35">
      <c r="B2" s="150" t="s">
        <v>55</v>
      </c>
      <c r="C2" s="151"/>
      <c r="D2" s="151"/>
      <c r="E2" s="151"/>
      <c r="F2" s="151"/>
      <c r="G2" s="151"/>
      <c r="H2" s="151"/>
      <c r="I2" s="151"/>
      <c r="J2" s="151"/>
      <c r="K2" s="151"/>
      <c r="L2" s="151"/>
      <c r="M2" s="151"/>
      <c r="N2" s="152"/>
    </row>
    <row r="3" spans="1:14" x14ac:dyDescent="0.35">
      <c r="B3" s="153"/>
      <c r="C3" s="154"/>
      <c r="D3" s="154"/>
      <c r="E3" s="154"/>
      <c r="F3" s="154"/>
      <c r="G3" s="154"/>
      <c r="H3" s="154"/>
      <c r="I3" s="154"/>
      <c r="J3" s="154"/>
      <c r="K3" s="154"/>
      <c r="L3" s="154"/>
      <c r="M3" s="154"/>
      <c r="N3" s="155"/>
    </row>
    <row r="4" spans="1:14" x14ac:dyDescent="0.35">
      <c r="B4" s="156"/>
      <c r="C4" s="157"/>
      <c r="D4" s="157"/>
      <c r="E4" s="157"/>
      <c r="F4" s="157"/>
      <c r="G4" s="157"/>
      <c r="H4" s="157"/>
      <c r="I4" s="157"/>
      <c r="J4" s="157"/>
      <c r="K4" s="157"/>
      <c r="L4" s="157"/>
      <c r="M4" s="157"/>
      <c r="N4" s="158"/>
    </row>
    <row r="5" spans="1:14" x14ac:dyDescent="0.35">
      <c r="B5" s="48"/>
      <c r="C5" s="48"/>
      <c r="D5" s="48"/>
      <c r="E5" s="48"/>
      <c r="F5" s="48"/>
      <c r="G5" s="48"/>
      <c r="H5" s="48"/>
      <c r="I5" s="48"/>
      <c r="J5" s="48"/>
      <c r="K5" s="48"/>
      <c r="L5" s="48"/>
      <c r="M5" s="48"/>
      <c r="N5" s="48"/>
    </row>
    <row r="6" spans="1:14" x14ac:dyDescent="0.35">
      <c r="A6" s="1" t="s">
        <v>24</v>
      </c>
    </row>
    <row r="7" spans="1:14" x14ac:dyDescent="0.35">
      <c r="B7" s="149" t="s">
        <v>28</v>
      </c>
      <c r="C7" s="149"/>
      <c r="D7" s="149"/>
      <c r="E7" s="149"/>
      <c r="F7" s="149"/>
      <c r="H7" s="149" t="s">
        <v>29</v>
      </c>
      <c r="I7" s="149"/>
      <c r="J7" s="149"/>
      <c r="K7" s="149"/>
      <c r="L7" s="149"/>
      <c r="N7" t="s">
        <v>23</v>
      </c>
    </row>
    <row r="8" spans="1:14" x14ac:dyDescent="0.35">
      <c r="A8" t="s">
        <v>27</v>
      </c>
      <c r="B8" s="45" t="str">
        <f>IF(NOT(ISBLANK('[1]1R'!G3)),'[1]1R'!G3,"")</f>
        <v>IF ptransport= poor THEN carsharing=no</v>
      </c>
      <c r="C8" s="49"/>
      <c r="D8" s="49"/>
      <c r="E8" s="49"/>
      <c r="F8" s="46"/>
      <c r="H8" s="50" t="s">
        <v>111</v>
      </c>
      <c r="I8" s="51"/>
      <c r="J8" s="51"/>
      <c r="K8" s="51"/>
      <c r="L8" s="52"/>
      <c r="N8" s="201" t="s">
        <v>148</v>
      </c>
    </row>
    <row r="9" spans="1:14" x14ac:dyDescent="0.35">
      <c r="B9" s="159" t="str">
        <f>IF(NOT(ISBLANK('[1]1R'!G4)),'[1]1R'!G4,"")</f>
        <v>IF ptransport= fine THEN carsharing=yes</v>
      </c>
      <c r="C9" s="160"/>
      <c r="D9" s="160"/>
      <c r="E9" s="160"/>
      <c r="F9" s="161"/>
      <c r="H9" s="53"/>
      <c r="I9" s="54" t="s">
        <v>62</v>
      </c>
      <c r="J9" s="54" t="s">
        <v>112</v>
      </c>
      <c r="K9" s="54"/>
      <c r="L9" s="55"/>
      <c r="N9" s="202"/>
    </row>
    <row r="10" spans="1:14" x14ac:dyDescent="0.35">
      <c r="B10" s="159"/>
      <c r="C10" s="160"/>
      <c r="D10" s="160"/>
      <c r="E10" s="160"/>
      <c r="F10" s="161"/>
      <c r="H10" s="53"/>
      <c r="I10" s="54" t="s">
        <v>64</v>
      </c>
      <c r="J10" s="54" t="s">
        <v>113</v>
      </c>
      <c r="K10" s="54"/>
      <c r="L10" s="55"/>
      <c r="N10" s="202"/>
    </row>
    <row r="11" spans="1:14" x14ac:dyDescent="0.35">
      <c r="B11" s="159" t="str">
        <f>IF(NOT(ISBLANK('[1]1R'!G5)),'[1]1R'!G5,"")</f>
        <v/>
      </c>
      <c r="C11" s="160"/>
      <c r="D11" s="160"/>
      <c r="E11" s="160"/>
      <c r="F11" s="161"/>
      <c r="H11" s="53"/>
      <c r="I11" s="54" t="s">
        <v>66</v>
      </c>
      <c r="J11" s="54" t="s">
        <v>113</v>
      </c>
      <c r="K11" s="54"/>
      <c r="L11" s="55"/>
      <c r="N11" s="202"/>
    </row>
    <row r="12" spans="1:14" x14ac:dyDescent="0.35">
      <c r="B12" s="159" t="str">
        <f>IF(NOT(ISBLANK('[1]1R'!G6)),'[1]1R'!G6,"")</f>
        <v/>
      </c>
      <c r="C12" s="160"/>
      <c r="D12" s="160"/>
      <c r="E12" s="160"/>
      <c r="F12" s="161"/>
      <c r="H12" s="53"/>
      <c r="I12" s="54"/>
      <c r="J12" s="54"/>
      <c r="K12" s="54"/>
      <c r="L12" s="55"/>
      <c r="N12" s="202"/>
    </row>
    <row r="13" spans="1:14" x14ac:dyDescent="0.35">
      <c r="B13" s="162" t="str">
        <f>IF(NOT(ISBLANK('[1]1R'!G7)),'[1]1R'!G7,"")</f>
        <v/>
      </c>
      <c r="C13" s="163"/>
      <c r="D13" s="163"/>
      <c r="E13" s="163"/>
      <c r="F13" s="164"/>
      <c r="H13" s="56"/>
      <c r="I13" s="57"/>
      <c r="J13" s="57"/>
      <c r="K13" s="57"/>
      <c r="L13" s="58"/>
      <c r="N13" s="203"/>
    </row>
    <row r="15" spans="1:14" x14ac:dyDescent="0.35">
      <c r="A15" s="138" t="s">
        <v>26</v>
      </c>
      <c r="B15" s="138"/>
      <c r="C15" s="172" t="s">
        <v>114</v>
      </c>
      <c r="I15" s="172" t="s">
        <v>114</v>
      </c>
      <c r="N15" s="185" t="s">
        <v>147</v>
      </c>
    </row>
    <row r="16" spans="1:14" x14ac:dyDescent="0.35">
      <c r="N16" s="186"/>
    </row>
    <row r="17" spans="1:14" x14ac:dyDescent="0.35">
      <c r="C17" s="47" t="s">
        <v>30</v>
      </c>
      <c r="E17" s="47" t="s">
        <v>31</v>
      </c>
      <c r="I17" s="47" t="s">
        <v>30</v>
      </c>
      <c r="K17" s="47" t="s">
        <v>31</v>
      </c>
    </row>
    <row r="18" spans="1:14" ht="15" customHeight="1" x14ac:dyDescent="0.35">
      <c r="A18" s="28" t="s">
        <v>16</v>
      </c>
      <c r="C18" s="173" t="s">
        <v>57</v>
      </c>
      <c r="E18" s="174" t="s">
        <v>115</v>
      </c>
      <c r="I18" s="173" t="s">
        <v>57</v>
      </c>
      <c r="K18" s="174" t="s">
        <v>116</v>
      </c>
      <c r="N18" s="175" t="s">
        <v>149</v>
      </c>
    </row>
    <row r="19" spans="1:14" x14ac:dyDescent="0.35">
      <c r="A19" s="28" t="s">
        <v>17</v>
      </c>
      <c r="C19" s="173" t="s">
        <v>57</v>
      </c>
      <c r="E19" s="174" t="s">
        <v>115</v>
      </c>
      <c r="I19" s="173" t="s">
        <v>58</v>
      </c>
      <c r="K19" s="174" t="s">
        <v>117</v>
      </c>
      <c r="N19" s="176"/>
    </row>
    <row r="20" spans="1:14" x14ac:dyDescent="0.35">
      <c r="A20" s="28" t="s">
        <v>77</v>
      </c>
      <c r="C20" s="173" t="s">
        <v>57</v>
      </c>
      <c r="E20" s="174" t="s">
        <v>115</v>
      </c>
      <c r="I20" s="173" t="s">
        <v>58</v>
      </c>
      <c r="K20" s="174" t="s">
        <v>117</v>
      </c>
      <c r="N20" s="176"/>
    </row>
    <row r="21" spans="1:14" x14ac:dyDescent="0.35">
      <c r="N21" s="177"/>
    </row>
    <row r="22" spans="1:14" x14ac:dyDescent="0.35">
      <c r="A22" s="1" t="s">
        <v>25</v>
      </c>
    </row>
    <row r="23" spans="1:14" x14ac:dyDescent="0.35">
      <c r="B23" s="118" t="s">
        <v>28</v>
      </c>
      <c r="C23" s="149"/>
      <c r="D23" s="149"/>
      <c r="E23" s="149"/>
      <c r="F23" s="149"/>
      <c r="H23" s="149" t="s">
        <v>29</v>
      </c>
      <c r="I23" s="149"/>
      <c r="J23" s="149"/>
      <c r="K23" s="149"/>
      <c r="L23" s="149"/>
      <c r="N23" t="s">
        <v>23</v>
      </c>
    </row>
    <row r="24" spans="1:14" ht="17.25" customHeight="1" thickBot="1" x14ac:dyDescent="0.4">
      <c r="A24" t="s">
        <v>27</v>
      </c>
      <c r="B24" s="50"/>
      <c r="C24" s="51"/>
      <c r="D24" s="51"/>
      <c r="E24" s="51"/>
      <c r="F24" s="52"/>
      <c r="H24" s="50" t="s">
        <v>118</v>
      </c>
      <c r="I24" s="51"/>
      <c r="J24" s="51"/>
      <c r="K24" s="51"/>
      <c r="L24" s="52"/>
      <c r="N24" s="178" t="s">
        <v>161</v>
      </c>
    </row>
    <row r="25" spans="1:14" ht="16" customHeight="1" thickBot="1" x14ac:dyDescent="0.4">
      <c r="B25" s="53"/>
      <c r="C25" s="204" t="s">
        <v>56</v>
      </c>
      <c r="D25" s="205"/>
      <c r="E25" s="206"/>
      <c r="F25" s="55"/>
      <c r="H25" s="53"/>
      <c r="I25" s="54"/>
      <c r="J25" s="54"/>
      <c r="K25" s="54"/>
      <c r="L25" s="55"/>
      <c r="N25" s="179"/>
    </row>
    <row r="26" spans="1:14" ht="16" thickBot="1" x14ac:dyDescent="0.4">
      <c r="B26" s="53"/>
      <c r="C26" s="207"/>
      <c r="D26" s="207" t="s">
        <v>57</v>
      </c>
      <c r="E26" s="208" t="s">
        <v>58</v>
      </c>
      <c r="F26" s="55"/>
      <c r="H26" s="53" t="s">
        <v>119</v>
      </c>
      <c r="I26" s="54"/>
      <c r="J26" s="54"/>
      <c r="K26" s="54"/>
      <c r="L26" s="55"/>
      <c r="N26" s="179"/>
    </row>
    <row r="27" spans="1:14" ht="15.5" x14ac:dyDescent="0.35">
      <c r="B27" s="53"/>
      <c r="C27" s="19" t="s">
        <v>57</v>
      </c>
      <c r="D27" s="19">
        <v>2</v>
      </c>
      <c r="E27" s="20">
        <v>4</v>
      </c>
      <c r="F27" s="55"/>
      <c r="H27" s="53" t="s">
        <v>120</v>
      </c>
      <c r="I27" s="54"/>
      <c r="J27" s="54"/>
      <c r="K27" s="54"/>
      <c r="L27" s="55"/>
      <c r="N27" s="179"/>
    </row>
    <row r="28" spans="1:14" ht="15.5" x14ac:dyDescent="0.35">
      <c r="B28" s="53"/>
      <c r="C28" s="180" t="s">
        <v>58</v>
      </c>
      <c r="D28" s="180">
        <v>2</v>
      </c>
      <c r="E28" s="22">
        <v>2</v>
      </c>
      <c r="F28" s="55"/>
      <c r="H28" s="53" t="s">
        <v>121</v>
      </c>
      <c r="I28" s="54"/>
      <c r="J28" s="54"/>
      <c r="K28" s="54"/>
      <c r="L28" s="55"/>
      <c r="N28" s="179"/>
    </row>
    <row r="29" spans="1:14" ht="15" thickBot="1" x14ac:dyDescent="0.4">
      <c r="B29" s="53"/>
      <c r="C29" s="54"/>
      <c r="D29" s="54"/>
      <c r="E29" s="54"/>
      <c r="F29" s="55"/>
      <c r="H29" s="53" t="s">
        <v>122</v>
      </c>
      <c r="I29" s="54"/>
      <c r="J29" s="54"/>
      <c r="K29" s="54"/>
      <c r="L29" s="55"/>
      <c r="N29" s="179"/>
    </row>
    <row r="30" spans="1:14" ht="16" customHeight="1" thickBot="1" x14ac:dyDescent="0.4">
      <c r="B30" s="53"/>
      <c r="C30" s="204" t="s">
        <v>59</v>
      </c>
      <c r="D30" s="205"/>
      <c r="E30" s="206"/>
      <c r="F30" s="55"/>
      <c r="H30" s="53" t="s">
        <v>56</v>
      </c>
      <c r="I30" s="54"/>
      <c r="J30" s="54"/>
      <c r="K30" s="54"/>
      <c r="L30" s="55"/>
      <c r="N30" s="179"/>
    </row>
    <row r="31" spans="1:14" ht="16" thickBot="1" x14ac:dyDescent="0.4">
      <c r="B31" s="53"/>
      <c r="C31" s="207"/>
      <c r="D31" s="207" t="s">
        <v>57</v>
      </c>
      <c r="E31" s="208" t="s">
        <v>58</v>
      </c>
      <c r="F31" s="55"/>
      <c r="H31" s="53" t="s">
        <v>123</v>
      </c>
      <c r="I31" s="54"/>
      <c r="J31" s="54"/>
      <c r="K31" s="54"/>
      <c r="L31" s="55"/>
      <c r="N31" s="179"/>
    </row>
    <row r="32" spans="1:14" ht="15.5" x14ac:dyDescent="0.35">
      <c r="B32" s="53"/>
      <c r="C32" s="19" t="s">
        <v>62</v>
      </c>
      <c r="D32" s="19">
        <v>2</v>
      </c>
      <c r="E32" s="20">
        <v>1</v>
      </c>
      <c r="F32" s="55"/>
      <c r="H32" s="53" t="s">
        <v>124</v>
      </c>
      <c r="I32" s="54"/>
      <c r="J32" s="54"/>
      <c r="K32" s="54"/>
      <c r="L32" s="55"/>
      <c r="N32" s="179"/>
    </row>
    <row r="33" spans="1:14" ht="15.5" x14ac:dyDescent="0.35">
      <c r="B33" s="53"/>
      <c r="C33" s="180" t="s">
        <v>66</v>
      </c>
      <c r="D33" s="180">
        <v>1</v>
      </c>
      <c r="E33" s="22">
        <v>2</v>
      </c>
      <c r="F33" s="55"/>
      <c r="H33" s="53" t="s">
        <v>125</v>
      </c>
      <c r="I33" s="54"/>
      <c r="J33" s="54"/>
      <c r="K33" s="54"/>
      <c r="L33" s="55"/>
      <c r="N33" s="179"/>
    </row>
    <row r="34" spans="1:14" ht="16" thickBot="1" x14ac:dyDescent="0.4">
      <c r="B34" s="53"/>
      <c r="C34" s="24" t="s">
        <v>64</v>
      </c>
      <c r="D34" s="24">
        <v>1</v>
      </c>
      <c r="E34" s="25">
        <v>3</v>
      </c>
      <c r="F34" s="55"/>
      <c r="H34" s="53"/>
      <c r="I34" s="54"/>
      <c r="J34" s="54"/>
      <c r="K34" s="54"/>
      <c r="L34" s="55"/>
      <c r="N34" s="179"/>
    </row>
    <row r="35" spans="1:14" ht="15" thickBot="1" x14ac:dyDescent="0.4">
      <c r="B35" s="53"/>
      <c r="C35" s="54"/>
      <c r="D35" s="54"/>
      <c r="E35" s="54"/>
      <c r="F35" s="55"/>
      <c r="H35" s="53" t="s">
        <v>59</v>
      </c>
      <c r="I35" s="54"/>
      <c r="J35" s="54"/>
      <c r="K35" s="54"/>
      <c r="L35" s="55"/>
      <c r="N35" s="179"/>
    </row>
    <row r="36" spans="1:14" ht="16" customHeight="1" thickBot="1" x14ac:dyDescent="0.4">
      <c r="B36" s="53"/>
      <c r="C36" s="204" t="s">
        <v>60</v>
      </c>
      <c r="D36" s="205"/>
      <c r="E36" s="206"/>
      <c r="F36" s="55"/>
      <c r="H36" s="53" t="s">
        <v>126</v>
      </c>
      <c r="I36" s="54"/>
      <c r="J36" s="54"/>
      <c r="K36" s="54"/>
      <c r="L36" s="55"/>
      <c r="N36" s="179"/>
    </row>
    <row r="37" spans="1:14" ht="16" thickBot="1" x14ac:dyDescent="0.4">
      <c r="B37" s="53"/>
      <c r="C37" s="207"/>
      <c r="D37" s="207" t="s">
        <v>57</v>
      </c>
      <c r="E37" s="208" t="s">
        <v>58</v>
      </c>
      <c r="F37" s="55"/>
      <c r="H37" s="53" t="s">
        <v>127</v>
      </c>
      <c r="I37" s="54"/>
      <c r="J37" s="54"/>
      <c r="K37" s="54"/>
      <c r="L37" s="55"/>
      <c r="N37" s="179"/>
    </row>
    <row r="38" spans="1:14" ht="15.5" x14ac:dyDescent="0.35">
      <c r="B38" s="53"/>
      <c r="C38" s="19" t="s">
        <v>63</v>
      </c>
      <c r="D38" s="19">
        <v>1</v>
      </c>
      <c r="E38" s="20">
        <v>4</v>
      </c>
      <c r="F38" s="55"/>
      <c r="H38" s="53" t="s">
        <v>128</v>
      </c>
      <c r="I38" s="54"/>
      <c r="J38" s="54"/>
      <c r="K38" s="54"/>
      <c r="L38" s="55"/>
      <c r="N38" s="179"/>
    </row>
    <row r="39" spans="1:14" ht="15.5" x14ac:dyDescent="0.35">
      <c r="B39" s="53"/>
      <c r="C39" s="180" t="s">
        <v>65</v>
      </c>
      <c r="D39" s="180">
        <v>3</v>
      </c>
      <c r="E39" s="22">
        <v>2</v>
      </c>
      <c r="F39" s="55"/>
      <c r="H39" s="53" t="s">
        <v>129</v>
      </c>
      <c r="I39" s="54"/>
      <c r="J39" s="54"/>
      <c r="K39" s="54"/>
      <c r="L39" s="55"/>
      <c r="N39" s="179"/>
    </row>
    <row r="40" spans="1:14" x14ac:dyDescent="0.35">
      <c r="B40" s="53"/>
      <c r="C40" s="54"/>
      <c r="D40" s="54"/>
      <c r="E40" s="54"/>
      <c r="F40" s="55"/>
      <c r="H40" s="53"/>
      <c r="I40" s="54"/>
      <c r="J40" s="54"/>
      <c r="K40" s="54"/>
      <c r="L40" s="55"/>
      <c r="N40" s="179"/>
    </row>
    <row r="41" spans="1:14" x14ac:dyDescent="0.35">
      <c r="B41" s="53"/>
      <c r="C41" s="54"/>
      <c r="D41" s="54"/>
      <c r="E41" s="54"/>
      <c r="F41" s="55"/>
      <c r="H41" s="53" t="s">
        <v>60</v>
      </c>
      <c r="I41" s="54"/>
      <c r="J41" s="54"/>
      <c r="K41" s="54"/>
      <c r="L41" s="55"/>
      <c r="N41" s="179"/>
    </row>
    <row r="42" spans="1:14" x14ac:dyDescent="0.35">
      <c r="B42" s="53"/>
      <c r="C42" s="54"/>
      <c r="D42" s="54"/>
      <c r="E42" s="54"/>
      <c r="F42" s="55"/>
      <c r="H42" s="45" t="s">
        <v>130</v>
      </c>
      <c r="I42" s="49"/>
      <c r="J42" s="54"/>
      <c r="K42" s="54"/>
      <c r="L42" s="55"/>
      <c r="N42" s="179"/>
    </row>
    <row r="43" spans="1:14" x14ac:dyDescent="0.35">
      <c r="B43" s="53"/>
      <c r="C43" s="54"/>
      <c r="D43" s="54"/>
      <c r="E43" s="54"/>
      <c r="F43" s="55"/>
      <c r="H43" s="45" t="s">
        <v>131</v>
      </c>
      <c r="I43" s="181"/>
      <c r="J43" s="54"/>
      <c r="K43" s="54"/>
      <c r="L43" s="55"/>
      <c r="N43" s="179"/>
    </row>
    <row r="44" spans="1:14" x14ac:dyDescent="0.35">
      <c r="B44" s="53"/>
      <c r="C44" s="54"/>
      <c r="D44" s="54"/>
      <c r="E44" s="54"/>
      <c r="F44" s="55"/>
      <c r="H44" s="45" t="s">
        <v>125</v>
      </c>
      <c r="I44" s="49"/>
      <c r="J44" s="54"/>
      <c r="K44" s="54"/>
      <c r="L44" s="55"/>
      <c r="N44" s="179"/>
    </row>
    <row r="45" spans="1:14" x14ac:dyDescent="0.35">
      <c r="B45" s="56"/>
      <c r="C45" s="57"/>
      <c r="D45" s="57"/>
      <c r="E45" s="57"/>
      <c r="F45" s="58"/>
      <c r="H45" s="56"/>
      <c r="I45" s="57"/>
      <c r="J45" s="57"/>
      <c r="K45" s="57"/>
      <c r="L45" s="58"/>
      <c r="N45" s="182"/>
    </row>
    <row r="47" spans="1:14" x14ac:dyDescent="0.35">
      <c r="A47" s="138" t="s">
        <v>26</v>
      </c>
      <c r="B47" s="138"/>
      <c r="C47" s="183" t="s">
        <v>132</v>
      </c>
      <c r="I47" s="184" t="s">
        <v>114</v>
      </c>
    </row>
    <row r="49" spans="1:14" x14ac:dyDescent="0.35">
      <c r="C49" s="47" t="s">
        <v>30</v>
      </c>
      <c r="E49" s="47" t="s">
        <v>31</v>
      </c>
      <c r="I49" s="47" t="s">
        <v>30</v>
      </c>
      <c r="K49" s="47" t="s">
        <v>31</v>
      </c>
    </row>
    <row r="50" spans="1:14" ht="14.5" customHeight="1" x14ac:dyDescent="0.35">
      <c r="A50" s="28" t="s">
        <v>16</v>
      </c>
      <c r="C50" s="187" t="s">
        <v>57</v>
      </c>
      <c r="E50" s="187">
        <v>0.871</v>
      </c>
      <c r="I50" s="187" t="s">
        <v>57</v>
      </c>
      <c r="K50" s="187">
        <v>0.76600000000000001</v>
      </c>
      <c r="N50" s="209" t="s">
        <v>160</v>
      </c>
    </row>
    <row r="51" spans="1:14" x14ac:dyDescent="0.35">
      <c r="A51" s="28" t="s">
        <v>17</v>
      </c>
      <c r="C51" s="187" t="s">
        <v>58</v>
      </c>
      <c r="E51" s="187">
        <v>0.64</v>
      </c>
      <c r="I51" s="187" t="s">
        <v>58</v>
      </c>
      <c r="K51" s="187">
        <v>0.60499999999999998</v>
      </c>
      <c r="N51" s="210"/>
    </row>
    <row r="52" spans="1:14" x14ac:dyDescent="0.35">
      <c r="A52" s="28" t="s">
        <v>77</v>
      </c>
      <c r="C52" s="187" t="s">
        <v>58</v>
      </c>
      <c r="E52" s="187">
        <v>0.57099999999999995</v>
      </c>
      <c r="I52" s="187" t="s">
        <v>58</v>
      </c>
      <c r="K52" s="187">
        <v>0.55100000000000005</v>
      </c>
      <c r="N52" s="210"/>
    </row>
    <row r="53" spans="1:14" x14ac:dyDescent="0.35">
      <c r="N53" s="210"/>
    </row>
    <row r="54" spans="1:14" x14ac:dyDescent="0.35">
      <c r="A54" s="1" t="s">
        <v>32</v>
      </c>
      <c r="N54" s="210"/>
    </row>
    <row r="55" spans="1:14" x14ac:dyDescent="0.35">
      <c r="B55" s="149" t="s">
        <v>28</v>
      </c>
      <c r="C55" s="149"/>
      <c r="D55" s="149"/>
      <c r="E55" s="149"/>
      <c r="F55" s="149"/>
      <c r="H55" s="149" t="s">
        <v>29</v>
      </c>
      <c r="I55" s="149"/>
      <c r="J55" s="149"/>
      <c r="K55" s="149"/>
      <c r="L55" s="149"/>
      <c r="N55" t="s">
        <v>23</v>
      </c>
    </row>
    <row r="56" spans="1:14" x14ac:dyDescent="0.35">
      <c r="A56" t="s">
        <v>27</v>
      </c>
      <c r="B56" s="140"/>
      <c r="C56" s="141"/>
      <c r="D56" s="141"/>
      <c r="E56" s="141"/>
      <c r="F56" s="142"/>
      <c r="H56" s="188" t="s">
        <v>133</v>
      </c>
      <c r="I56" s="189"/>
      <c r="J56" s="189"/>
      <c r="K56" s="189"/>
      <c r="L56" s="190"/>
      <c r="N56" s="185" t="s">
        <v>134</v>
      </c>
    </row>
    <row r="57" spans="1:14" x14ac:dyDescent="0.35">
      <c r="B57" s="143"/>
      <c r="C57" s="144"/>
      <c r="D57" s="144"/>
      <c r="E57" s="144"/>
      <c r="F57" s="145"/>
      <c r="H57" s="191" t="s">
        <v>135</v>
      </c>
      <c r="I57" s="192"/>
      <c r="J57" s="192"/>
      <c r="K57" s="192"/>
      <c r="L57" s="193"/>
      <c r="N57" s="194"/>
    </row>
    <row r="58" spans="1:14" x14ac:dyDescent="0.35">
      <c r="B58" s="143"/>
      <c r="C58" s="144"/>
      <c r="D58" s="144"/>
      <c r="E58" s="144"/>
      <c r="F58" s="145"/>
      <c r="H58" s="191" t="s">
        <v>136</v>
      </c>
      <c r="I58" s="192"/>
      <c r="J58" s="192"/>
      <c r="K58" s="192"/>
      <c r="L58" s="193"/>
      <c r="N58" s="194"/>
    </row>
    <row r="59" spans="1:14" x14ac:dyDescent="0.35">
      <c r="B59" s="143"/>
      <c r="C59" s="144"/>
      <c r="D59" s="144"/>
      <c r="E59" s="144"/>
      <c r="F59" s="145"/>
      <c r="H59" s="191" t="s">
        <v>137</v>
      </c>
      <c r="I59" s="192"/>
      <c r="J59" s="192"/>
      <c r="K59" s="192"/>
      <c r="L59" s="193"/>
      <c r="N59" s="194"/>
    </row>
    <row r="60" spans="1:14" x14ac:dyDescent="0.35">
      <c r="B60" s="143"/>
      <c r="C60" s="144"/>
      <c r="D60" s="144"/>
      <c r="E60" s="144"/>
      <c r="F60" s="145"/>
      <c r="H60" s="191" t="s">
        <v>138</v>
      </c>
      <c r="I60" s="192"/>
      <c r="J60" s="192"/>
      <c r="K60" s="192"/>
      <c r="L60" s="193"/>
      <c r="N60" s="194"/>
    </row>
    <row r="61" spans="1:14" x14ac:dyDescent="0.35">
      <c r="B61" s="143"/>
      <c r="C61" s="144"/>
      <c r="D61" s="144"/>
      <c r="E61" s="144"/>
      <c r="F61" s="145"/>
      <c r="H61" s="191" t="s">
        <v>139</v>
      </c>
      <c r="I61" s="192"/>
      <c r="J61" s="192"/>
      <c r="K61" s="192"/>
      <c r="L61" s="193"/>
      <c r="N61" s="194"/>
    </row>
    <row r="62" spans="1:14" x14ac:dyDescent="0.35">
      <c r="B62" s="143"/>
      <c r="C62" s="144"/>
      <c r="D62" s="144"/>
      <c r="E62" s="144"/>
      <c r="F62" s="145"/>
      <c r="H62" s="191" t="s">
        <v>140</v>
      </c>
      <c r="I62" s="192"/>
      <c r="J62" s="192"/>
      <c r="K62" s="192"/>
      <c r="L62" s="193"/>
      <c r="N62" s="194"/>
    </row>
    <row r="63" spans="1:14" x14ac:dyDescent="0.35">
      <c r="B63" s="143"/>
      <c r="C63" s="144"/>
      <c r="D63" s="144"/>
      <c r="E63" s="144"/>
      <c r="F63" s="145"/>
      <c r="H63" s="191" t="s">
        <v>141</v>
      </c>
      <c r="I63" s="192"/>
      <c r="J63" s="192"/>
      <c r="K63" s="192"/>
      <c r="L63" s="193"/>
      <c r="N63" s="194"/>
    </row>
    <row r="64" spans="1:14" x14ac:dyDescent="0.35">
      <c r="B64" s="143"/>
      <c r="C64" s="144"/>
      <c r="D64" s="144"/>
      <c r="E64" s="144"/>
      <c r="F64" s="145"/>
      <c r="H64" s="191" t="s">
        <v>142</v>
      </c>
      <c r="I64" s="192"/>
      <c r="J64" s="192"/>
      <c r="K64" s="192"/>
      <c r="L64" s="193"/>
      <c r="N64" s="194"/>
    </row>
    <row r="65" spans="1:14" x14ac:dyDescent="0.35">
      <c r="B65" s="143"/>
      <c r="C65" s="144"/>
      <c r="D65" s="144"/>
      <c r="E65" s="144"/>
      <c r="F65" s="145"/>
      <c r="H65" s="191" t="s">
        <v>143</v>
      </c>
      <c r="I65" s="192"/>
      <c r="J65" s="192"/>
      <c r="K65" s="192"/>
      <c r="L65" s="193"/>
      <c r="N65" s="194"/>
    </row>
    <row r="66" spans="1:14" x14ac:dyDescent="0.35">
      <c r="B66" s="143"/>
      <c r="C66" s="144"/>
      <c r="D66" s="144"/>
      <c r="E66" s="144"/>
      <c r="F66" s="145"/>
      <c r="H66" s="191" t="s">
        <v>144</v>
      </c>
      <c r="I66" s="192"/>
      <c r="J66" s="192"/>
      <c r="K66" s="192"/>
      <c r="L66" s="193"/>
      <c r="N66" s="194"/>
    </row>
    <row r="67" spans="1:14" x14ac:dyDescent="0.35">
      <c r="B67" s="143"/>
      <c r="C67" s="144"/>
      <c r="D67" s="144"/>
      <c r="E67" s="144"/>
      <c r="F67" s="145"/>
      <c r="H67" s="191" t="s">
        <v>145</v>
      </c>
      <c r="I67" s="192"/>
      <c r="J67" s="192"/>
      <c r="K67" s="192"/>
      <c r="L67" s="193"/>
      <c r="N67" s="194"/>
    </row>
    <row r="68" spans="1:14" x14ac:dyDescent="0.35">
      <c r="B68" s="143"/>
      <c r="C68" s="144"/>
      <c r="D68" s="144"/>
      <c r="E68" s="144"/>
      <c r="F68" s="145"/>
      <c r="H68" s="191"/>
      <c r="I68" s="192"/>
      <c r="J68" s="192"/>
      <c r="K68" s="192"/>
      <c r="L68" s="193"/>
      <c r="N68" s="194"/>
    </row>
    <row r="69" spans="1:14" x14ac:dyDescent="0.35">
      <c r="B69" s="146"/>
      <c r="C69" s="147"/>
      <c r="D69" s="147"/>
      <c r="E69" s="147"/>
      <c r="F69" s="148"/>
      <c r="H69" s="195"/>
      <c r="I69" s="196"/>
      <c r="J69" s="196"/>
      <c r="K69" s="196"/>
      <c r="L69" s="197"/>
      <c r="N69" s="186"/>
    </row>
    <row r="71" spans="1:14" x14ac:dyDescent="0.35">
      <c r="A71" s="138" t="s">
        <v>26</v>
      </c>
      <c r="B71" s="138"/>
      <c r="C71" s="174" t="s">
        <v>110</v>
      </c>
      <c r="I71" s="174" t="s">
        <v>110</v>
      </c>
      <c r="N71" s="185" t="s">
        <v>150</v>
      </c>
    </row>
    <row r="72" spans="1:14" x14ac:dyDescent="0.35">
      <c r="N72" s="186"/>
    </row>
    <row r="73" spans="1:14" x14ac:dyDescent="0.35">
      <c r="C73" s="47" t="s">
        <v>30</v>
      </c>
      <c r="E73" s="47" t="s">
        <v>31</v>
      </c>
      <c r="I73" s="47" t="s">
        <v>30</v>
      </c>
      <c r="K73" s="47" t="s">
        <v>31</v>
      </c>
    </row>
    <row r="74" spans="1:14" x14ac:dyDescent="0.35">
      <c r="A74" s="28" t="s">
        <v>16</v>
      </c>
      <c r="C74" s="187" t="s">
        <v>57</v>
      </c>
      <c r="E74" s="187">
        <v>1</v>
      </c>
      <c r="I74" s="187" t="s">
        <v>57</v>
      </c>
      <c r="K74" s="187">
        <v>1</v>
      </c>
      <c r="N74" s="178" t="s">
        <v>162</v>
      </c>
    </row>
    <row r="75" spans="1:14" x14ac:dyDescent="0.35">
      <c r="A75" s="28" t="s">
        <v>17</v>
      </c>
      <c r="C75" s="187" t="s">
        <v>58</v>
      </c>
      <c r="E75" s="187">
        <v>0.66600000000000004</v>
      </c>
      <c r="I75" s="187" t="s">
        <v>58</v>
      </c>
      <c r="K75" s="187">
        <v>0.5</v>
      </c>
      <c r="N75" s="179"/>
    </row>
    <row r="76" spans="1:14" x14ac:dyDescent="0.35">
      <c r="A76" s="28" t="s">
        <v>77</v>
      </c>
      <c r="C76" s="187" t="s">
        <v>58</v>
      </c>
      <c r="E76" s="187">
        <v>0.66600000000000004</v>
      </c>
      <c r="I76" s="187" t="s">
        <v>146</v>
      </c>
      <c r="K76" s="187" t="s">
        <v>146</v>
      </c>
      <c r="N76" s="179"/>
    </row>
    <row r="77" spans="1:14" x14ac:dyDescent="0.35">
      <c r="N77" s="179"/>
    </row>
    <row r="78" spans="1:14" ht="15.5" x14ac:dyDescent="0.35">
      <c r="B78" s="198"/>
      <c r="C78" s="198"/>
      <c r="D78" s="198"/>
      <c r="N78" s="179"/>
    </row>
    <row r="79" spans="1:14" ht="15.5" x14ac:dyDescent="0.35">
      <c r="B79" s="198"/>
      <c r="C79" s="198"/>
      <c r="D79" s="198"/>
      <c r="N79" s="179"/>
    </row>
    <row r="80" spans="1:14" x14ac:dyDescent="0.35">
      <c r="N80" s="179"/>
    </row>
    <row r="81" spans="14:14" x14ac:dyDescent="0.35">
      <c r="N81" s="179"/>
    </row>
    <row r="82" spans="14:14" x14ac:dyDescent="0.35">
      <c r="N82" s="179"/>
    </row>
    <row r="83" spans="14:14" x14ac:dyDescent="0.35">
      <c r="N83" s="179"/>
    </row>
    <row r="84" spans="14:14" x14ac:dyDescent="0.35">
      <c r="N84" s="179"/>
    </row>
    <row r="85" spans="14:14" x14ac:dyDescent="0.35">
      <c r="N85" s="182"/>
    </row>
  </sheetData>
  <mergeCells count="27">
    <mergeCell ref="B10:F10"/>
    <mergeCell ref="A71:B71"/>
    <mergeCell ref="N71:N72"/>
    <mergeCell ref="N74:N85"/>
    <mergeCell ref="C25:E25"/>
    <mergeCell ref="C30:E30"/>
    <mergeCell ref="C36:E36"/>
    <mergeCell ref="N50:N54"/>
    <mergeCell ref="B55:F55"/>
    <mergeCell ref="H55:L55"/>
    <mergeCell ref="B56:F69"/>
    <mergeCell ref="N56:N69"/>
    <mergeCell ref="A47:B47"/>
    <mergeCell ref="B2:N4"/>
    <mergeCell ref="N8:N13"/>
    <mergeCell ref="B7:F7"/>
    <mergeCell ref="B9:F9"/>
    <mergeCell ref="B11:F11"/>
    <mergeCell ref="A15:B15"/>
    <mergeCell ref="N15:N16"/>
    <mergeCell ref="H7:L7"/>
    <mergeCell ref="B12:F12"/>
    <mergeCell ref="B13:F13"/>
    <mergeCell ref="B23:F23"/>
    <mergeCell ref="H23:L23"/>
    <mergeCell ref="N18:N21"/>
    <mergeCell ref="N24:N4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1R</vt:lpstr>
      <vt:lpstr>Naïve Bayes</vt:lpstr>
      <vt:lpstr>Decision Tree</vt:lpstr>
      <vt:lpstr>Weka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dc:creator>
  <cp:lastModifiedBy>Tamás Hakkel</cp:lastModifiedBy>
  <cp:lastPrinted>2017-10-05T20:44:58Z</cp:lastPrinted>
  <dcterms:created xsi:type="dcterms:W3CDTF">2017-10-05T14:13:53Z</dcterms:created>
  <dcterms:modified xsi:type="dcterms:W3CDTF">2018-10-28T05:19:18Z</dcterms:modified>
</cp:coreProperties>
</file>